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Investor Relations\Internal\Financial Reports\Full-Year Report\Full-Year_Report_2019\FINAL\FOR PUBLICATION\"/>
    </mc:Choice>
  </mc:AlternateContent>
  <bookViews>
    <workbookView xWindow="14890" yWindow="230" windowWidth="8150" windowHeight="9420" tabRatio="838"/>
  </bookViews>
  <sheets>
    <sheet name="LONZA Group" sheetId="31" r:id="rId1"/>
    <sheet name="LONZA Group_old" sheetId="30" state="hidden" r:id="rId2"/>
    <sheet name="Pharma_old" sheetId="27" state="hidden" r:id="rId3"/>
    <sheet name="Pharma &amp; Biotech Core" sheetId="32" r:id="rId4"/>
    <sheet name="Specialty Ingredients Core" sheetId="33" r:id="rId5"/>
    <sheet name="Specialty Ingredients_old" sheetId="28" state="hidden" r:id="rId6"/>
    <sheet name="Discontinued Operations" sheetId="40" r:id="rId7"/>
    <sheet name="Corporate" sheetId="29" r:id="rId8"/>
    <sheet name="BS_P&amp;L_CF" sheetId="3" r:id="rId9"/>
    <sheet name="Notes" sheetId="26" r:id="rId10"/>
    <sheet name="CER Overview" sheetId="41" r:id="rId11"/>
    <sheet name="Supplementary Financial Inform" sheetId="35" r:id="rId12"/>
  </sheets>
  <definedNames>
    <definedName name="actual" localSheetId="7">#REF!</definedName>
    <definedName name="actual" localSheetId="6">#REF!</definedName>
    <definedName name="actual" localSheetId="0">#REF!</definedName>
    <definedName name="actual" localSheetId="1">#REF!</definedName>
    <definedName name="actual" localSheetId="3">#REF!</definedName>
    <definedName name="actual" localSheetId="2">#REF!</definedName>
    <definedName name="actual" localSheetId="4">#REF!</definedName>
    <definedName name="actual" localSheetId="5">#REF!</definedName>
    <definedName name="actual" localSheetId="11">#REF!</definedName>
    <definedName name="actual">#REF!</definedName>
    <definedName name="Application" localSheetId="7">#REF!</definedName>
    <definedName name="Application" localSheetId="6">#REF!</definedName>
    <definedName name="Application" localSheetId="0">#REF!</definedName>
    <definedName name="Application" localSheetId="1">#REF!</definedName>
    <definedName name="Application" localSheetId="3">#REF!</definedName>
    <definedName name="Application" localSheetId="2">#REF!</definedName>
    <definedName name="Application" localSheetId="4">#REF!</definedName>
    <definedName name="Application" localSheetId="5">#REF!</definedName>
    <definedName name="Application" localSheetId="11">#REF!</definedName>
    <definedName name="Application">#REF!</definedName>
    <definedName name="d" localSheetId="6">#REF!</definedName>
    <definedName name="d">#REF!</definedName>
    <definedName name="dd" localSheetId="6">#REF!</definedName>
    <definedName name="dd">#REF!</definedName>
    <definedName name="ebitbydiv" localSheetId="7">#REF!</definedName>
    <definedName name="ebitbydiv" localSheetId="6">#REF!</definedName>
    <definedName name="ebitbydiv" localSheetId="0">#REF!</definedName>
    <definedName name="ebitbydiv" localSheetId="1">#REF!</definedName>
    <definedName name="ebitbydiv" localSheetId="3">#REF!</definedName>
    <definedName name="ebitbydiv" localSheetId="2">#REF!</definedName>
    <definedName name="ebitbydiv" localSheetId="4">#REF!</definedName>
    <definedName name="ebitbydiv" localSheetId="5">#REF!</definedName>
    <definedName name="ebitbydiv" localSheetId="11">#REF!</definedName>
    <definedName name="ebitbydiv">#REF!</definedName>
    <definedName name="ggg" localSheetId="6">#REF!</definedName>
    <definedName name="ggg">#REF!</definedName>
    <definedName name="lsi" localSheetId="6">#REF!</definedName>
    <definedName name="lsi">#REF!</definedName>
    <definedName name="lyract" localSheetId="7">#REF!</definedName>
    <definedName name="lyract" localSheetId="6">#REF!</definedName>
    <definedName name="lyract" localSheetId="0">#REF!</definedName>
    <definedName name="lyract" localSheetId="1">#REF!</definedName>
    <definedName name="lyract" localSheetId="3">#REF!</definedName>
    <definedName name="lyract" localSheetId="2">#REF!</definedName>
    <definedName name="lyract" localSheetId="4">#REF!</definedName>
    <definedName name="lyract" localSheetId="5">#REF!</definedName>
    <definedName name="lyract" localSheetId="11">#REF!</definedName>
    <definedName name="lyract">#REF!</definedName>
    <definedName name="peract" localSheetId="7">#REF!</definedName>
    <definedName name="peract" localSheetId="6">#REF!</definedName>
    <definedName name="peract" localSheetId="0">#REF!</definedName>
    <definedName name="peract" localSheetId="1">#REF!</definedName>
    <definedName name="peract" localSheetId="3">#REF!</definedName>
    <definedName name="peract" localSheetId="2">#REF!</definedName>
    <definedName name="peract" localSheetId="4">#REF!</definedName>
    <definedName name="peract" localSheetId="5">#REF!</definedName>
    <definedName name="peract" localSheetId="11">#REF!</definedName>
    <definedName name="peract">#REF!</definedName>
    <definedName name="perlyr" localSheetId="7">#REF!</definedName>
    <definedName name="perlyr" localSheetId="6">#REF!</definedName>
    <definedName name="perlyr" localSheetId="0">#REF!</definedName>
    <definedName name="perlyr" localSheetId="1">#REF!</definedName>
    <definedName name="perlyr" localSheetId="3">#REF!</definedName>
    <definedName name="perlyr" localSheetId="2">#REF!</definedName>
    <definedName name="perlyr" localSheetId="4">#REF!</definedName>
    <definedName name="perlyr" localSheetId="5">#REF!</definedName>
    <definedName name="perlyr" localSheetId="11">#REF!</definedName>
    <definedName name="perlyr">#REF!</definedName>
    <definedName name="_xlnm.Print_Area" localSheetId="8">'BS_P&amp;L_CF'!$C$3:$X$179</definedName>
    <definedName name="_xlnm.Print_Area" localSheetId="10">'CER Overview'!$A$1:$O$54</definedName>
    <definedName name="_xlnm.Print_Area" localSheetId="7">Corporate!$B$4:$I$26</definedName>
    <definedName name="_xlnm.Print_Area" localSheetId="6">'Discontinued Operations'!$C$4:$J$16</definedName>
    <definedName name="_xlnm.Print_Area" localSheetId="0">'LONZA Group'!$C$1:$L$75</definedName>
    <definedName name="_xlnm.Print_Area" localSheetId="1">'LONZA Group_old'!$B$1:$I$55</definedName>
    <definedName name="_xlnm.Print_Area" localSheetId="9">Notes!$D$7:$O$143</definedName>
    <definedName name="_xlnm.Print_Area" localSheetId="3">'Pharma &amp; Biotech Core'!$D$1:$N$22</definedName>
    <definedName name="_xlnm.Print_Area" localSheetId="2">Pharma_old!$B$1:$I$37</definedName>
    <definedName name="_xlnm.Print_Area" localSheetId="4">'Specialty Ingredients Core'!$C$4:$O$22</definedName>
    <definedName name="_xlnm.Print_Area" localSheetId="5">'Specialty Ingredients_old'!$B$1:$I$38</definedName>
    <definedName name="PRINT1" localSheetId="7">#REF!</definedName>
    <definedName name="PRINT1" localSheetId="6">#REF!</definedName>
    <definedName name="PRINT1" localSheetId="0">#REF!</definedName>
    <definedName name="PRINT1" localSheetId="1">#REF!</definedName>
    <definedName name="PRINT1" localSheetId="3">#REF!</definedName>
    <definedName name="PRINT1" localSheetId="2">#REF!</definedName>
    <definedName name="PRINT1" localSheetId="4">#REF!</definedName>
    <definedName name="PRINT1" localSheetId="5">#REF!</definedName>
    <definedName name="PRINT1" localSheetId="11">#REF!</definedName>
    <definedName name="PRINT1">#REF!</definedName>
    <definedName name="PRINT2" localSheetId="7">#REF!</definedName>
    <definedName name="PRINT2" localSheetId="6">#REF!</definedName>
    <definedName name="PRINT2" localSheetId="0">#REF!</definedName>
    <definedName name="PRINT2" localSheetId="1">#REF!</definedName>
    <definedName name="PRINT2" localSheetId="3">#REF!</definedName>
    <definedName name="PRINT2" localSheetId="2">#REF!</definedName>
    <definedName name="PRINT2" localSheetId="4">#REF!</definedName>
    <definedName name="PRINT2" localSheetId="5">#REF!</definedName>
    <definedName name="PRINT2" localSheetId="11">#REF!</definedName>
    <definedName name="PRINT2">#REF!</definedName>
    <definedName name="PRINT3" localSheetId="7">#REF!</definedName>
    <definedName name="PRINT3" localSheetId="6">#REF!</definedName>
    <definedName name="PRINT3" localSheetId="0">#REF!</definedName>
    <definedName name="PRINT3" localSheetId="1">#REF!</definedName>
    <definedName name="PRINT3" localSheetId="3">#REF!</definedName>
    <definedName name="PRINT3" localSheetId="2">#REF!</definedName>
    <definedName name="PRINT3" localSheetId="4">#REF!</definedName>
    <definedName name="PRINT3" localSheetId="5">#REF!</definedName>
    <definedName name="PRINT3" localSheetId="11">#REF!</definedName>
    <definedName name="PRINT3">#REF!</definedName>
    <definedName name="PRINT4" localSheetId="7">#REF!</definedName>
    <definedName name="PRINT4" localSheetId="6">#REF!</definedName>
    <definedName name="PRINT4" localSheetId="0">#REF!</definedName>
    <definedName name="PRINT4" localSheetId="1">#REF!</definedName>
    <definedName name="PRINT4" localSheetId="3">#REF!</definedName>
    <definedName name="PRINT4" localSheetId="2">#REF!</definedName>
    <definedName name="PRINT4" localSheetId="4">#REF!</definedName>
    <definedName name="PRINT4" localSheetId="5">#REF!</definedName>
    <definedName name="PRINT4" localSheetId="11">#REF!</definedName>
    <definedName name="PRINT4">#REF!</definedName>
    <definedName name="PRINT5" localSheetId="7">#REF!</definedName>
    <definedName name="PRINT5" localSheetId="6">#REF!</definedName>
    <definedName name="PRINT5" localSheetId="0">#REF!</definedName>
    <definedName name="PRINT5" localSheetId="1">#REF!</definedName>
    <definedName name="PRINT5" localSheetId="3">#REF!</definedName>
    <definedName name="PRINT5" localSheetId="2">#REF!</definedName>
    <definedName name="PRINT5" localSheetId="4">#REF!</definedName>
    <definedName name="PRINT5" localSheetId="5">#REF!</definedName>
    <definedName name="PRINT5" localSheetId="11">#REF!</definedName>
    <definedName name="PRINT5">#REF!</definedName>
    <definedName name="print556" localSheetId="6">#REF!</definedName>
    <definedName name="print556">#REF!</definedName>
    <definedName name="RMCOptions">"*200000000000000"</definedName>
    <definedName name="rrg" localSheetId="6">#REF!</definedName>
    <definedName name="rrg">#REF!</definedName>
    <definedName name="rrr" localSheetId="6">#REF!</definedName>
    <definedName name="rrr">#REF!</definedName>
    <definedName name="salesbydiv" localSheetId="7">#REF!</definedName>
    <definedName name="salesbydiv" localSheetId="6">#REF!</definedName>
    <definedName name="salesbydiv" localSheetId="0">#REF!</definedName>
    <definedName name="salesbydiv" localSheetId="1">#REF!</definedName>
    <definedName name="salesbydiv" localSheetId="3">#REF!</definedName>
    <definedName name="salesbydiv" localSheetId="2">#REF!</definedName>
    <definedName name="salesbydiv" localSheetId="4">#REF!</definedName>
    <definedName name="salesbydiv" localSheetId="5">#REF!</definedName>
    <definedName name="salesbydiv" localSheetId="11">#REF!</definedName>
    <definedName name="salesbydiv">#REF!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94" i="30" l="1"/>
  <c r="Y96" i="30" s="1"/>
  <c r="Y100" i="30" s="1"/>
  <c r="Y102" i="30" s="1"/>
  <c r="Y104" i="30" s="1"/>
  <c r="I20" i="28" l="1"/>
  <c r="H20" i="27"/>
  <c r="Q59" i="30"/>
  <c r="D3" i="30"/>
  <c r="R76" i="30" l="1"/>
  <c r="Z76" i="30" s="1"/>
  <c r="R74" i="30"/>
  <c r="Z74" i="30" s="1"/>
  <c r="R72" i="30"/>
  <c r="Z72" i="30" s="1"/>
  <c r="R71" i="30"/>
  <c r="Z71" i="30" s="1"/>
  <c r="R70" i="30"/>
  <c r="Z70" i="30" s="1"/>
  <c r="R66" i="30"/>
  <c r="Z66" i="30" s="1"/>
  <c r="R65" i="30"/>
  <c r="Z65" i="30" s="1"/>
  <c r="Z80" i="30"/>
  <c r="Z79" i="30"/>
  <c r="R80" i="30"/>
  <c r="R79" i="30"/>
  <c r="Z107" i="30"/>
  <c r="Z106" i="30"/>
  <c r="R107" i="30"/>
  <c r="R106" i="30"/>
  <c r="X67" i="30"/>
  <c r="X69" i="30" s="1"/>
  <c r="X73" i="30" s="1"/>
  <c r="X75" i="30" s="1"/>
  <c r="X77" i="30" s="1"/>
  <c r="W67" i="30"/>
  <c r="W69" i="30" s="1"/>
  <c r="W73" i="30" s="1"/>
  <c r="W75" i="30" s="1"/>
  <c r="W77" i="30" s="1"/>
  <c r="V67" i="30"/>
  <c r="V69" i="30" s="1"/>
  <c r="V73" i="30" s="1"/>
  <c r="V75" i="30" s="1"/>
  <c r="V77" i="30" s="1"/>
  <c r="U67" i="30"/>
  <c r="U69" i="30" s="1"/>
  <c r="U73" i="30" s="1"/>
  <c r="U75" i="30" s="1"/>
  <c r="U77" i="30" s="1"/>
  <c r="T67" i="30"/>
  <c r="T69" i="30" s="1"/>
  <c r="T73" i="30" s="1"/>
  <c r="T75" i="30" s="1"/>
  <c r="T77" i="30" s="1"/>
  <c r="S67" i="30"/>
  <c r="S69" i="30" s="1"/>
  <c r="S73" i="30" s="1"/>
  <c r="S75" i="30" s="1"/>
  <c r="X94" i="30"/>
  <c r="X96" i="30" s="1"/>
  <c r="X100" i="30" s="1"/>
  <c r="X102" i="30" s="1"/>
  <c r="X104" i="30" s="1"/>
  <c r="W94" i="30"/>
  <c r="W96" i="30" s="1"/>
  <c r="W100" i="30" s="1"/>
  <c r="W102" i="30" s="1"/>
  <c r="W104" i="30" s="1"/>
  <c r="V94" i="30"/>
  <c r="V96" i="30" s="1"/>
  <c r="V100" i="30" s="1"/>
  <c r="V102" i="30" s="1"/>
  <c r="V104" i="30" s="1"/>
  <c r="U94" i="30"/>
  <c r="U96" i="30" s="1"/>
  <c r="U100" i="30" s="1"/>
  <c r="U102" i="30" s="1"/>
  <c r="U104" i="30" s="1"/>
  <c r="T94" i="30"/>
  <c r="T96" i="30" s="1"/>
  <c r="T100" i="30" s="1"/>
  <c r="T102" i="30" s="1"/>
  <c r="T104" i="30" s="1"/>
  <c r="S94" i="30"/>
  <c r="S96" i="30" s="1"/>
  <c r="S100" i="30" s="1"/>
  <c r="R103" i="30"/>
  <c r="Z103" i="30" s="1"/>
  <c r="R101" i="30"/>
  <c r="Z101" i="30" s="1"/>
  <c r="R99" i="30"/>
  <c r="Z99" i="30" s="1"/>
  <c r="R98" i="30"/>
  <c r="Z98" i="30" s="1"/>
  <c r="R97" i="30"/>
  <c r="Z97" i="30" s="1"/>
  <c r="R95" i="30"/>
  <c r="Z95" i="30" s="1"/>
  <c r="R93" i="30"/>
  <c r="Z93" i="30" s="1"/>
  <c r="R92" i="30"/>
  <c r="Z92" i="30" s="1"/>
  <c r="G10" i="27"/>
  <c r="S77" i="30" l="1"/>
  <c r="S102" i="30"/>
  <c r="G23" i="28"/>
  <c r="G17" i="28" s="1"/>
  <c r="H23" i="28"/>
  <c r="H17" i="28" s="1"/>
  <c r="G10" i="28"/>
  <c r="G14" i="28" s="1"/>
  <c r="H10" i="28"/>
  <c r="S104" i="30" l="1"/>
  <c r="G22" i="27"/>
  <c r="H22" i="27"/>
  <c r="G14" i="27"/>
  <c r="H10" i="27"/>
  <c r="G10" i="30" l="1"/>
  <c r="H10" i="30" l="1"/>
  <c r="M6" i="28"/>
  <c r="M6" i="27"/>
  <c r="G6" i="28"/>
  <c r="G6" i="27"/>
  <c r="L6" i="30"/>
  <c r="T39" i="30"/>
  <c r="R39" i="30"/>
  <c r="S25" i="30"/>
  <c r="S21" i="30"/>
  <c r="S17" i="30"/>
  <c r="S13" i="30"/>
  <c r="S9" i="30"/>
  <c r="B3" i="28"/>
  <c r="B3" i="27"/>
  <c r="B3" i="30"/>
  <c r="G6" i="30"/>
  <c r="Q86" i="30" l="1"/>
  <c r="S39" i="30"/>
  <c r="U39" i="30"/>
  <c r="H6" i="30"/>
  <c r="H6" i="27"/>
  <c r="H6" i="28"/>
  <c r="S10" i="30"/>
  <c r="S14" i="30"/>
  <c r="S18" i="30"/>
  <c r="S22" i="30"/>
  <c r="S26" i="30"/>
  <c r="U46" i="30" l="1"/>
  <c r="U47" i="30" s="1"/>
  <c r="T46" i="30"/>
  <c r="T47" i="30" s="1"/>
  <c r="T26" i="30"/>
  <c r="H25" i="27" s="1"/>
  <c r="U26" i="30"/>
  <c r="H26" i="28" s="1"/>
  <c r="V26" i="30"/>
  <c r="U25" i="30"/>
  <c r="G26" i="28" s="1"/>
  <c r="V25" i="30"/>
  <c r="T25" i="30"/>
  <c r="G25" i="27" s="1"/>
  <c r="W22" i="30"/>
  <c r="W21" i="30"/>
  <c r="W18" i="30"/>
  <c r="W17" i="30"/>
  <c r="W14" i="30"/>
  <c r="W13" i="30"/>
  <c r="W10" i="30"/>
  <c r="X10" i="30" s="1"/>
  <c r="W9" i="30"/>
  <c r="X9" i="30" s="1"/>
  <c r="I41" i="30"/>
  <c r="I36" i="30"/>
  <c r="I10" i="30"/>
  <c r="I21" i="28"/>
  <c r="I20" i="27"/>
  <c r="H17" i="27"/>
  <c r="G17" i="27"/>
  <c r="W26" i="30" l="1"/>
  <c r="W25" i="30"/>
  <c r="H18" i="28"/>
  <c r="G18" i="28"/>
  <c r="I17" i="28"/>
  <c r="I23" i="28"/>
  <c r="G24" i="28"/>
  <c r="H24" i="28"/>
  <c r="I10" i="28"/>
  <c r="G13" i="28"/>
  <c r="I22" i="27"/>
  <c r="I17" i="27"/>
  <c r="H12" i="30" l="1"/>
  <c r="X26" i="30" s="1"/>
  <c r="X21" i="30"/>
  <c r="G12" i="30"/>
  <c r="G13" i="30" s="1"/>
  <c r="X22" i="30"/>
  <c r="H13" i="30" l="1"/>
  <c r="I12" i="30"/>
  <c r="X25" i="30"/>
  <c r="I10" i="27"/>
  <c r="G13" i="27"/>
  <c r="G18" i="27"/>
  <c r="G23" i="27"/>
  <c r="H18" i="27"/>
  <c r="H23" i="27"/>
  <c r="R94" i="30" l="1"/>
  <c r="Z94" i="30" s="1"/>
  <c r="G34" i="30" l="1"/>
  <c r="H34" i="30"/>
  <c r="R96" i="30"/>
  <c r="R100" i="30"/>
  <c r="Z100" i="30" s="1"/>
  <c r="H15" i="30"/>
  <c r="X14" i="30" s="1"/>
  <c r="R67" i="30"/>
  <c r="Z67" i="30" s="1"/>
  <c r="G39" i="30"/>
  <c r="G38" i="30"/>
  <c r="H39" i="30"/>
  <c r="H38" i="30"/>
  <c r="R68" i="30" l="1"/>
  <c r="Z68" i="30" s="1"/>
  <c r="I34" i="30"/>
  <c r="Z96" i="30"/>
  <c r="H25" i="30" s="1"/>
  <c r="H26" i="30" s="1"/>
  <c r="H16" i="30"/>
  <c r="H18" i="30"/>
  <c r="R102" i="30"/>
  <c r="Z102" i="30" s="1"/>
  <c r="I38" i="30"/>
  <c r="I39" i="30"/>
  <c r="H27" i="27"/>
  <c r="H26" i="27"/>
  <c r="G27" i="27"/>
  <c r="G26" i="27"/>
  <c r="I25" i="27"/>
  <c r="I26" i="28"/>
  <c r="G28" i="28"/>
  <c r="G27" i="28"/>
  <c r="H27" i="28"/>
  <c r="H28" i="28"/>
  <c r="R69" i="30" l="1"/>
  <c r="Z69" i="30" s="1"/>
  <c r="G25" i="30" s="1"/>
  <c r="I25" i="30" s="1"/>
  <c r="G15" i="30"/>
  <c r="X13" i="30" s="1"/>
  <c r="R104" i="30"/>
  <c r="Z104" i="30" s="1"/>
  <c r="G16" i="30" l="1"/>
  <c r="R73" i="30"/>
  <c r="Z73" i="30" s="1"/>
  <c r="G26" i="30"/>
  <c r="I15" i="30"/>
  <c r="S41" i="30"/>
  <c r="S50" i="30" s="1"/>
  <c r="H20" i="30" s="1"/>
  <c r="R108" i="30"/>
  <c r="R109" i="30"/>
  <c r="R75" i="30" l="1"/>
  <c r="Z75" i="30" s="1"/>
  <c r="R41" i="30"/>
  <c r="T41" i="30" s="1"/>
  <c r="T50" i="30" s="1"/>
  <c r="G22" i="30" s="1"/>
  <c r="G18" i="30"/>
  <c r="I18" i="30" s="1"/>
  <c r="U41" i="30"/>
  <c r="U50" i="30" s="1"/>
  <c r="Z109" i="30"/>
  <c r="H32" i="30" s="1"/>
  <c r="H28" i="30"/>
  <c r="Z108" i="30"/>
  <c r="H30" i="30" s="1"/>
  <c r="R50" i="30" l="1"/>
  <c r="G20" i="30" s="1"/>
  <c r="I20" i="30" s="1"/>
  <c r="H22" i="30"/>
  <c r="I22" i="30" s="1"/>
  <c r="R77" i="30" l="1"/>
  <c r="R82" i="30" s="1"/>
  <c r="R81" i="30" l="1"/>
  <c r="Z77" i="30"/>
  <c r="G28" i="30" l="1"/>
  <c r="I28" i="30" s="1"/>
  <c r="Z81" i="30"/>
  <c r="G30" i="30" s="1"/>
  <c r="I30" i="30" s="1"/>
  <c r="Z82" i="30"/>
  <c r="G32" i="30" s="1"/>
  <c r="I32" i="30" s="1"/>
</calcChain>
</file>

<file path=xl/sharedStrings.xml><?xml version="1.0" encoding="utf-8"?>
<sst xmlns="http://schemas.openxmlformats.org/spreadsheetml/2006/main" count="766" uniqueCount="468">
  <si>
    <t>million CHF</t>
  </si>
  <si>
    <t>Balance sheet</t>
  </si>
  <si>
    <t>Income statement</t>
  </si>
  <si>
    <t>average rate CHF</t>
  </si>
  <si>
    <t>EBITDA</t>
  </si>
  <si>
    <t>EPS-Calculation</t>
  </si>
  <si>
    <t>Number of Shares average</t>
  </si>
  <si>
    <t xml:space="preserve">EBITDA </t>
  </si>
  <si>
    <t>Euro</t>
  </si>
  <si>
    <t xml:space="preserve">   Income taxes</t>
  </si>
  <si>
    <t>Cash and cash equivalents</t>
  </si>
  <si>
    <t>Result from operating activities (EBIT)</t>
  </si>
  <si>
    <t xml:space="preserve">Number of employees </t>
  </si>
  <si>
    <t xml:space="preserve">   Cost of goods sold</t>
  </si>
  <si>
    <t>Gross profit</t>
  </si>
  <si>
    <t>Sales</t>
  </si>
  <si>
    <t>Total current assets</t>
  </si>
  <si>
    <t>Total equity</t>
  </si>
  <si>
    <t>Current assets</t>
  </si>
  <si>
    <t>Total liabilities and equity</t>
  </si>
  <si>
    <t>Profit for the period</t>
  </si>
  <si>
    <t>Profit before income taxes</t>
  </si>
  <si>
    <t xml:space="preserve"> </t>
  </si>
  <si>
    <t xml:space="preserve">EPS basic (CHF)  </t>
  </si>
  <si>
    <t xml:space="preserve">EPS diluted (CHF) </t>
  </si>
  <si>
    <t>Basic earnings per share - EPS basic (CHF)</t>
  </si>
  <si>
    <t>Diluted earnings per share - EPS diluted (CHF)</t>
  </si>
  <si>
    <t>Condensed consolidated income statement</t>
  </si>
  <si>
    <t>Condensed consolidated statement of changes in equity</t>
  </si>
  <si>
    <t>Total</t>
  </si>
  <si>
    <t xml:space="preserve">Add back interest on Convertible </t>
  </si>
  <si>
    <t>Reversing other convertible costs</t>
  </si>
  <si>
    <t>Tax rate on convertible costs</t>
  </si>
  <si>
    <t>Tax effect on dilution costs</t>
  </si>
  <si>
    <t xml:space="preserve">Diluted Impact </t>
  </si>
  <si>
    <t xml:space="preserve">   Other operating expenses </t>
  </si>
  <si>
    <t>Version</t>
  </si>
  <si>
    <t>Condensed consolidated cash flow statement</t>
  </si>
  <si>
    <t>Selected explanatory notes</t>
  </si>
  <si>
    <t xml:space="preserve">EPS </t>
  </si>
  <si>
    <t>RONOA in %</t>
  </si>
  <si>
    <t>Share capital</t>
  </si>
  <si>
    <t>Share premium</t>
  </si>
  <si>
    <t>Hedging reserve</t>
  </si>
  <si>
    <t>Translation reserve</t>
  </si>
  <si>
    <t>Treasury shares</t>
  </si>
  <si>
    <t>Dividends</t>
  </si>
  <si>
    <t xml:space="preserve">   Net financing costs</t>
  </si>
  <si>
    <t>Recognition of share-based payments</t>
  </si>
  <si>
    <t xml:space="preserve">Net debt </t>
  </si>
  <si>
    <t xml:space="preserve">Debt - equity ratio </t>
  </si>
  <si>
    <t>Total non-current assets</t>
  </si>
  <si>
    <t>Basic</t>
  </si>
  <si>
    <t>Diluted</t>
  </si>
  <si>
    <t>Exchange differences on translating foreign operations</t>
  </si>
  <si>
    <t>Cash flow hedges</t>
  </si>
  <si>
    <t>Other comprehensive income for the period, net of tax</t>
  </si>
  <si>
    <t>Total comprehensive income for the period</t>
  </si>
  <si>
    <t xml:space="preserve">Result from operating activities (EBIT)  </t>
  </si>
  <si>
    <t>Corporate</t>
  </si>
  <si>
    <t>Rounding</t>
  </si>
  <si>
    <t xml:space="preserve">   Share of profit of associates</t>
  </si>
  <si>
    <t xml:space="preserve">   Non-controlling interest</t>
  </si>
  <si>
    <t>Non-controlling interest</t>
  </si>
  <si>
    <t>Acquisition of subsidiaries</t>
  </si>
  <si>
    <t>Change</t>
  </si>
  <si>
    <t>Total assets</t>
  </si>
  <si>
    <t>Change due to</t>
  </si>
  <si>
    <t xml:space="preserve">Condensed consolidated statement of comprehensive income </t>
  </si>
  <si>
    <t>Capital expenditures in tangible and intangible assets</t>
  </si>
  <si>
    <t>Change of other assets and liabilities</t>
  </si>
  <si>
    <t>period-end rate CHF</t>
  </si>
  <si>
    <t>US dollar</t>
  </si>
  <si>
    <t>Pound sterling</t>
  </si>
  <si>
    <t>Other comprehensive income, net of tax</t>
  </si>
  <si>
    <t>CHF million</t>
  </si>
  <si>
    <t>Number of Shares Basic</t>
  </si>
  <si>
    <t>Number of Shares Diluted</t>
  </si>
  <si>
    <t>Operational free cash flow (before acquisition)</t>
  </si>
  <si>
    <t>Pharma</t>
  </si>
  <si>
    <t>Change
in %</t>
  </si>
  <si>
    <t>Volume and prices</t>
  </si>
  <si>
    <t>Currency translation</t>
  </si>
  <si>
    <t>Scope of consolidation</t>
  </si>
  <si>
    <t>Margin in %</t>
  </si>
  <si>
    <t>Result from operating activities (EBIT) before special items</t>
  </si>
  <si>
    <t>Restructuring expenses</t>
  </si>
  <si>
    <t>Margin in % before special items</t>
  </si>
  <si>
    <t>Specialty Ingredients</t>
  </si>
  <si>
    <r>
      <rPr>
        <vertAlign val="superscript"/>
        <sz val="10"/>
        <rFont val="Arial"/>
        <family val="2"/>
      </rPr>
      <t>1</t>
    </r>
    <r>
      <rPr>
        <sz val="10"/>
        <rFont val="Arial"/>
        <family val="2"/>
      </rPr>
      <t xml:space="preserve">  </t>
    </r>
    <r>
      <rPr>
        <sz val="9"/>
        <rFont val="Arial"/>
        <family val="2"/>
      </rPr>
      <t>Change from current to prior year based on constant exchange rates</t>
    </r>
  </si>
  <si>
    <t>Financial Highlights</t>
  </si>
  <si>
    <t>Third party sales by markt segments</t>
  </si>
  <si>
    <t>Year</t>
  </si>
  <si>
    <t>Depreciation / Amortization</t>
  </si>
  <si>
    <t>CHECK</t>
  </si>
  <si>
    <t>Operating Income (before special items / goodwill amortization/</t>
  </si>
  <si>
    <t xml:space="preserve">   Gain on sale of assets held for sale </t>
  </si>
  <si>
    <t>Amortization of intangible assets from acquisitions</t>
  </si>
  <si>
    <t>IFRS result</t>
  </si>
  <si>
    <t>Imact of Arch integration costs</t>
  </si>
  <si>
    <t>Impairments</t>
  </si>
  <si>
    <t>Reversal of impairments</t>
  </si>
  <si>
    <t>Restructuring costs / income</t>
  </si>
  <si>
    <t>Results from associates</t>
  </si>
  <si>
    <t>Core result</t>
  </si>
  <si>
    <r>
      <t>Core</t>
    </r>
    <r>
      <rPr>
        <b/>
        <vertAlign val="superscript"/>
        <sz val="10"/>
        <rFont val="Arial"/>
        <family val="2"/>
      </rPr>
      <t xml:space="preserve"> 1</t>
    </r>
  </si>
  <si>
    <t>Condensed consolidated balance sheet at 31 December</t>
  </si>
  <si>
    <t>Gain from sale of Performance Urethanes and Organics business</t>
  </si>
  <si>
    <t>Other</t>
  </si>
  <si>
    <t>Re-measurements of defined benefit liability</t>
  </si>
  <si>
    <t>Income tax on items that will not be reclassified to profit or loss</t>
  </si>
  <si>
    <t>Income tax on items that are or may be reclassified to profit or loss</t>
  </si>
  <si>
    <t xml:space="preserve">Operational free cash flow </t>
  </si>
  <si>
    <t>Total non-current liabilities</t>
  </si>
  <si>
    <t>Total current liabilities</t>
  </si>
  <si>
    <t>Share of loss of associates / joint ventures</t>
  </si>
  <si>
    <t>Income taxes</t>
  </si>
  <si>
    <t xml:space="preserve">Verdichtete konsolidierte Bilanz per 31. Dezember </t>
  </si>
  <si>
    <t>Millionen CHF</t>
  </si>
  <si>
    <t>Total Anlagevermögen</t>
  </si>
  <si>
    <t>Umlaufvermögen</t>
  </si>
  <si>
    <t>Flüssige Mittel</t>
  </si>
  <si>
    <t>Zur Veräusserung gehaltene Vermögenswerte</t>
  </si>
  <si>
    <t>Total Umlaufvermögen</t>
  </si>
  <si>
    <t>Total Aktiven</t>
  </si>
  <si>
    <t>Eigenkapital Aktieninhaber Muttergesellschaft</t>
  </si>
  <si>
    <t>Minderheitsanteile</t>
  </si>
  <si>
    <t>Total Eigenkapital</t>
  </si>
  <si>
    <t>Langfristige Verbindlichkeiten</t>
  </si>
  <si>
    <t>Total langfristiges Fremdkapital</t>
  </si>
  <si>
    <t>Kurzfristige Verbindlichkeiten</t>
  </si>
  <si>
    <t>Total kurzfristiges Fremdkapital</t>
  </si>
  <si>
    <t>Total Passiven</t>
  </si>
  <si>
    <t>Verdichtete konsolidierte Erfolgsrechnung</t>
  </si>
  <si>
    <t>Umsatz</t>
  </si>
  <si>
    <t>Bruttoergebnis</t>
  </si>
  <si>
    <t>Ergebnis aus operativen Aktivitäten (EBIT)</t>
  </si>
  <si>
    <t>Ergebnis vor Ertragssteuern</t>
  </si>
  <si>
    <t>Reingewinn der Periode</t>
  </si>
  <si>
    <t>Davon:</t>
  </si>
  <si>
    <t>Aktieninhaber Muttergesellschaft</t>
  </si>
  <si>
    <t xml:space="preserve">Reingewinn der Periode </t>
  </si>
  <si>
    <t>Reingewinn je Aktie - EPS (CHF)</t>
  </si>
  <si>
    <t xml:space="preserve">Reingewinn je Aktie unter Berücksichtigung des </t>
  </si>
  <si>
    <t>Verwässerungseffektes - EPS verwässert (CHF)</t>
  </si>
  <si>
    <t>Verdichtete Gesamtergebnisrechnung der Periode</t>
  </si>
  <si>
    <t>Positionen - zukünftig nicht in Erfolgsrechnung umgliederbar:</t>
  </si>
  <si>
    <t>Neubewertungen von Personalvorsorgeeinrichtungen</t>
  </si>
  <si>
    <t>Ertragssteuern auf nicht umgliederbare Positionen</t>
  </si>
  <si>
    <t>Positionen - zukünftig in Erfolgsrechnung umgliederbar:</t>
  </si>
  <si>
    <t>Währungsumrechnungsdifferenzen auf ausländischen Konzerngesellschaften</t>
  </si>
  <si>
    <t>Cash Flow Hedges</t>
  </si>
  <si>
    <t>Ertragssteuern auf umgliederbare Positionen</t>
  </si>
  <si>
    <t>Übriges Gesamtergebnis der Periode, netto nach Steuern</t>
  </si>
  <si>
    <t>Gesamtergebnis der Periode</t>
  </si>
  <si>
    <t>Verdichtete konsolidierte Geldflussrechnung</t>
  </si>
  <si>
    <t>Geldfluss aus Betriebstätigkeit</t>
  </si>
  <si>
    <t>Geldfluss aus Investitionstätigkeit</t>
  </si>
  <si>
    <t>Geldfluss aus Finanzierungstätigkeit</t>
  </si>
  <si>
    <t>(Abnahme) / Zunahme flüssige Mittel</t>
  </si>
  <si>
    <t>Bestand flüssige Mittel am 1. Januar</t>
  </si>
  <si>
    <t>Bestand flüssige Mittel am 31. Dezember</t>
  </si>
  <si>
    <t>Verdichtete konsolidierte Veränderung des Eigenkapitals</t>
  </si>
  <si>
    <t>Dividende</t>
  </si>
  <si>
    <t>Eigenkapitalbezogene Vergütungen</t>
  </si>
  <si>
    <t>Kauf von Sach- und immateriellen Anlagen</t>
  </si>
  <si>
    <t>Non-current loans and advances</t>
  </si>
  <si>
    <t>Non-current liabilities</t>
  </si>
  <si>
    <t>Non-current debt</t>
  </si>
  <si>
    <t xml:space="preserve">Current liabilities  </t>
  </si>
  <si>
    <t>Current debt</t>
  </si>
  <si>
    <t>Anteil Verlust aus assoziierten Gesellschaften/Joint Ventures</t>
  </si>
  <si>
    <t>Profit for the period, attributable to the equity holders of the parent</t>
  </si>
  <si>
    <t>Net cash provided by operating activities</t>
  </si>
  <si>
    <t>Net cash used for investing activities</t>
  </si>
  <si>
    <t>Retained earnings</t>
  </si>
  <si>
    <t>Current advances</t>
  </si>
  <si>
    <t>Disposal of tangible and intangible assets</t>
  </si>
  <si>
    <t>Disposal of subsidiaries</t>
  </si>
  <si>
    <t>Attributable to equity holders of the parent</t>
  </si>
  <si>
    <t>Equity attributable to equity holders of the parent</t>
  </si>
  <si>
    <t>Movements in treasury shares</t>
  </si>
  <si>
    <t>Veränderung eigener Aktien</t>
  </si>
  <si>
    <t>Zur Veräusserung gehaltene Verbindlichkeiten</t>
  </si>
  <si>
    <t>Operational free cash flow (before acquisitions)</t>
  </si>
  <si>
    <t>Income / expense resulting from acquisition and divestitures</t>
  </si>
  <si>
    <t>Earnings before interests, taxes and depreciation (EBITDA)</t>
  </si>
  <si>
    <t>Equity holders of the parent</t>
  </si>
  <si>
    <t>Acquisition of subsidiary with non-controlling interest</t>
  </si>
  <si>
    <t>Ausgabe von Anteilen am Aktienkapital</t>
  </si>
  <si>
    <t>Environmental-related expenses</t>
  </si>
  <si>
    <t>Result from operating activities (EBIT):</t>
  </si>
  <si>
    <t>Net financing costs:</t>
  </si>
  <si>
    <t>Cash and cash equivalents at 31 December classified as held for sale</t>
  </si>
  <si>
    <t>Cash and cash equivalents at 31 December (as reported)</t>
  </si>
  <si>
    <t>Bestand flüssige Mittel am 31. Dezember, wie ausgewiesen</t>
  </si>
  <si>
    <t>Bestand flüssige Mittel am 31. Dezember, klassifiziert als zur Veräusserung gehaltene Vermögenswerte</t>
  </si>
  <si>
    <t>Change of operating net working capital</t>
  </si>
  <si>
    <t>Langfristige Finanzverbindlichkeiten</t>
  </si>
  <si>
    <t>Kurzfristige Finanzverbindlichkeiten</t>
  </si>
  <si>
    <t>Profit from continuing operations</t>
  </si>
  <si>
    <t>Reingewinn nach Steuern</t>
  </si>
  <si>
    <t>Übriges Gesamtergebnis:</t>
  </si>
  <si>
    <t>Pharma &amp; Biotech</t>
  </si>
  <si>
    <t>CORE EBITDA</t>
  </si>
  <si>
    <t>CORE EBITDA margin in %</t>
  </si>
  <si>
    <t>Water Care</t>
  </si>
  <si>
    <t>divided by the average invested capital of Lonza Group.</t>
  </si>
  <si>
    <t>CORE result from operating activities (CORE EBIT)</t>
  </si>
  <si>
    <t>Amortization of acquisition-related intangibles assets</t>
  </si>
  <si>
    <t>Share of result of associates / joint ventures and interest on operating leases</t>
  </si>
  <si>
    <t>Net operating profit before taxes</t>
  </si>
  <si>
    <t>Net operating profit after taxes (NOPAT)</t>
  </si>
  <si>
    <t>Average invested capital</t>
  </si>
  <si>
    <t>ROIC (in %)</t>
  </si>
  <si>
    <t>CORE net operating assets</t>
  </si>
  <si>
    <t>Goodwill</t>
  </si>
  <si>
    <t>Acquisition-related intangible assets</t>
  </si>
  <si>
    <t>Net current and deferred tax liabilities</t>
  </si>
  <si>
    <t xml:space="preserve">Sales </t>
  </si>
  <si>
    <t xml:space="preserve">Cost of goods sold </t>
  </si>
  <si>
    <t xml:space="preserve">Gain on sale of assets held for sale </t>
  </si>
  <si>
    <t>Attributable to:</t>
  </si>
  <si>
    <t>CHF</t>
  </si>
  <si>
    <t>Diluted earnings per share</t>
  </si>
  <si>
    <t xml:space="preserve">Basic earnings per share  </t>
  </si>
  <si>
    <t>1. Results at Constant Exchange Rates (CER)</t>
  </si>
  <si>
    <t>Lonza Group</t>
  </si>
  <si>
    <t xml:space="preserve">CORE result from operating activities (EBIT)  </t>
  </si>
  <si>
    <t>CORE EBIT margin in %</t>
  </si>
  <si>
    <t>3. Exchange Rates</t>
  </si>
  <si>
    <t>4. Acquisitions and Disposal of Businesses</t>
  </si>
  <si>
    <t>2. CORE Results</t>
  </si>
  <si>
    <t>Angepasster Stand per 1. Januar 2017</t>
  </si>
  <si>
    <t>Reingewinn der Periode (angepasst)</t>
  </si>
  <si>
    <t>Übriges Gesamtergebnis der Periode, netto nach Steuern (angepasst)</t>
  </si>
  <si>
    <t>Gesamtergebnis der Periode (angepasst)</t>
  </si>
  <si>
    <t>Angepasster Stand per 31. Dezember 2017</t>
  </si>
  <si>
    <t>Result from operating activities (CORE EBIT)</t>
  </si>
  <si>
    <t xml:space="preserve">Discontinued Operations </t>
  </si>
  <si>
    <t>Operating expenses</t>
  </si>
  <si>
    <t>ROIC in %</t>
  </si>
  <si>
    <t>Components of average invested capital for the twelve months ended 31 December</t>
  </si>
  <si>
    <t xml:space="preserve">Operating expenses </t>
  </si>
  <si>
    <t>3. Operational Free Cash Flow</t>
  </si>
  <si>
    <t xml:space="preserve">Result from operating activities (EBIT) </t>
  </si>
  <si>
    <t>Profit / (loss) from discontinued operations, net of tax</t>
  </si>
  <si>
    <t>Earnings per share for profit from continuing operations attributable to equity holders of the parent:</t>
  </si>
  <si>
    <t>Earnings per share for profit attributable to equity holders of the parent:</t>
  </si>
  <si>
    <t>CORE Profit for the period</t>
  </si>
  <si>
    <t>CORE RONOA in %</t>
  </si>
  <si>
    <t>CORE EBITDA Margin in %</t>
  </si>
  <si>
    <t>5. Dividends Paid</t>
  </si>
  <si>
    <t>Cash and cash equivalents at 1 January</t>
  </si>
  <si>
    <t>Cash and cash equivalents at 31 December</t>
  </si>
  <si>
    <t>Discontinued operations:</t>
  </si>
  <si>
    <t>- Fair value adjustment on Lonza's pre-acquisition investment in Octane</t>
  </si>
  <si>
    <t>- Water Care related divestiture expenses</t>
  </si>
  <si>
    <t>- Integration cost resulting from the acquisition of Capsugel (CHF 28 million) and other acquisitions</t>
  </si>
  <si>
    <t>Net interest expenses</t>
  </si>
  <si>
    <t xml:space="preserve">Amortization of debt fees and discounts </t>
  </si>
  <si>
    <t xml:space="preserve">Foreign exchange rate differences, including impact from currency-related financial derivative instruments </t>
  </si>
  <si>
    <t>Other net financial expenses</t>
  </si>
  <si>
    <t>Fair value adjustment on Lonza's pre-acquisition investment in Octane</t>
  </si>
  <si>
    <t>Other comprehensive income</t>
  </si>
  <si>
    <t>Earnings per share for profit from continuing operations attributable to equity holders of the parent</t>
  </si>
  <si>
    <t>Earnings per share for profit attributable to equity holders of the parent</t>
  </si>
  <si>
    <t>Items that will not be reclassified to profit or loss</t>
  </si>
  <si>
    <t>Items that are or may be reclassified subsequently to profit or loss</t>
  </si>
  <si>
    <t>Total comprehensive income attributable to</t>
  </si>
  <si>
    <t>Restructuring costs/income</t>
  </si>
  <si>
    <t>Cost of goods sold</t>
  </si>
  <si>
    <t>Share of profit / (loss) of associates/joint ventures</t>
  </si>
  <si>
    <t>Share of profit of associates</t>
  </si>
  <si>
    <t>Net Debt / CORE EBITDA ratio</t>
  </si>
  <si>
    <r>
      <t>Income taxes</t>
    </r>
    <r>
      <rPr>
        <vertAlign val="superscript"/>
        <sz val="11"/>
        <rFont val="Calibri"/>
        <family val="2"/>
        <scheme val="minor"/>
      </rPr>
      <t>3</t>
    </r>
  </si>
  <si>
    <r>
      <rPr>
        <vertAlign val="superscript"/>
        <sz val="11"/>
        <rFont val="Calibri"/>
        <family val="2"/>
        <scheme val="minor"/>
      </rPr>
      <t>2</t>
    </r>
    <r>
      <rPr>
        <sz val="11"/>
        <rFont val="Calibri"/>
        <family val="2"/>
        <scheme val="minor"/>
      </rPr>
      <t xml:space="preserve"> Income / expense resulting from acquisition and divestitures</t>
    </r>
  </si>
  <si>
    <r>
      <rPr>
        <vertAlign val="superscript"/>
        <sz val="11"/>
        <rFont val="Calibri"/>
        <family val="2"/>
        <scheme val="minor"/>
      </rPr>
      <t>3</t>
    </r>
    <r>
      <rPr>
        <sz val="11"/>
        <rFont val="Calibri"/>
        <family val="2"/>
        <scheme val="minor"/>
      </rPr>
      <t xml:space="preserve"> Tax impact calculated based on the estimated average Group tax rate of: 18.3%</t>
    </r>
  </si>
  <si>
    <r>
      <t>Other assets</t>
    </r>
    <r>
      <rPr>
        <vertAlign val="superscript"/>
        <sz val="11"/>
        <rFont val="Calibri"/>
        <family val="2"/>
        <scheme val="minor"/>
      </rPr>
      <t>1</t>
    </r>
  </si>
  <si>
    <t>Impairment</t>
  </si>
  <si>
    <t xml:space="preserve">Special items net </t>
  </si>
  <si>
    <t>Goodwill impairment</t>
  </si>
  <si>
    <t>Herstellkosten der verkauften Waren</t>
  </si>
  <si>
    <t>Übriger Betriebsaufwand</t>
  </si>
  <si>
    <t>impairment</t>
  </si>
  <si>
    <t>Netto Finanzaufwand</t>
  </si>
  <si>
    <t>Gewinn auf zur Veräusserung gehaltener Vermögenswerte 1</t>
  </si>
  <si>
    <t>Ertragssteuern</t>
  </si>
  <si>
    <t>Gewinn / (Verlust) aus nicht fortgeführten Geschäften netto</t>
  </si>
  <si>
    <t>Adjustment for non-cash items</t>
  </si>
  <si>
    <t>Income tax and interest paid</t>
  </si>
  <si>
    <t>Use of provisions</t>
  </si>
  <si>
    <t>Decrease of other payables, net</t>
  </si>
  <si>
    <t>Purchase of property, plant &amp; equipment and intangible assets</t>
  </si>
  <si>
    <t>Acquisition of subsidiaries, net of cash acquired</t>
  </si>
  <si>
    <t>Disposal of subsidiary, net of cash disposed of</t>
  </si>
  <si>
    <t>Net purchase of other assets and disposals</t>
  </si>
  <si>
    <t>Increase in loans and advances</t>
  </si>
  <si>
    <t>Interest and dividend received</t>
  </si>
  <si>
    <t>Repayment of straight bond</t>
  </si>
  <si>
    <t>Repayment of syndicated loan</t>
  </si>
  <si>
    <t xml:space="preserve">Increase in other non-current liabilities </t>
  </si>
  <si>
    <t>Purchase of treasury shares</t>
  </si>
  <si>
    <t>Effect of currency translation on cash</t>
  </si>
  <si>
    <t>Aufrechnung nicht liquiditätswirksamer Positionen</t>
  </si>
  <si>
    <t>Bezahlte Steuern und Zinsen</t>
  </si>
  <si>
    <t>(Zunahme) / Abnahme des Nettoumlaufvermögens</t>
  </si>
  <si>
    <t>Verbrauch von Rückstellungen</t>
  </si>
  <si>
    <t>Abnahme übrige Netto-Verbindlichkeiten</t>
  </si>
  <si>
    <t>Kauf von Tochtergesellschaft, netto erworbener flüssiger Mittel</t>
  </si>
  <si>
    <t>Verkauf von Tochtergesellschaft, netto veräusserter flüssiger Mittel</t>
  </si>
  <si>
    <t>(Kauf) / Verkauf von anderen Anlagen</t>
  </si>
  <si>
    <t>Erhaltene Dividenden und Zinsen</t>
  </si>
  <si>
    <t>Rückzahlung Anleihe</t>
  </si>
  <si>
    <t>Rückzahlung Schulden Capsugel</t>
  </si>
  <si>
    <t>Aufnahme Konsortialkredit</t>
  </si>
  <si>
    <t>Aufnahme langfristige Darlehen</t>
  </si>
  <si>
    <t>Rückzahlung Konsortialkredit</t>
  </si>
  <si>
    <t>Zu- / Abnahme von Finanzschulden</t>
  </si>
  <si>
    <t xml:space="preserve">Zunahme übrige langfristige Verbindlichkeiten </t>
  </si>
  <si>
    <t>Erwerb Minderheitsanteile</t>
  </si>
  <si>
    <t>Kauf eigener Aktien</t>
  </si>
  <si>
    <t>Dividende ausbezahlt</t>
  </si>
  <si>
    <t>Währungsdifferenz auf flüssigen Mitteln</t>
  </si>
  <si>
    <t>Pharma Biotech &amp; Nutrition</t>
  </si>
  <si>
    <t>Selected Exlanatory Notes</t>
  </si>
  <si>
    <t>1. Basis of Preparation of Financial Statements</t>
  </si>
  <si>
    <t>New Standards, Interpretations and Amendments</t>
  </si>
  <si>
    <r>
      <t xml:space="preserve">Impairments </t>
    </r>
    <r>
      <rPr>
        <vertAlign val="superscript"/>
        <sz val="11"/>
        <rFont val="Calibri"/>
        <family val="2"/>
        <scheme val="minor"/>
      </rPr>
      <t>1</t>
    </r>
  </si>
  <si>
    <r>
      <t>Income/expense resulting from acquisition and divestitures</t>
    </r>
    <r>
      <rPr>
        <vertAlign val="superscript"/>
        <sz val="11"/>
        <rFont val="Calibri"/>
        <family val="2"/>
        <scheme val="minor"/>
      </rPr>
      <t>2</t>
    </r>
  </si>
  <si>
    <t>Increase / (decrease) in debt</t>
  </si>
  <si>
    <r>
      <rPr>
        <b/>
        <sz val="11"/>
        <color theme="1"/>
        <rFont val="Calibri"/>
        <family val="2"/>
        <scheme val="minor"/>
      </rPr>
      <t>2018</t>
    </r>
    <r>
      <rPr>
        <b/>
        <sz val="11"/>
        <rFont val="Calibri"/>
        <family val="2"/>
        <scheme val="minor"/>
      </rPr>
      <t xml:space="preserve"> </t>
    </r>
    <r>
      <rPr>
        <sz val="11"/>
        <rFont val="Calibri"/>
        <family val="2"/>
        <scheme val="minor"/>
      </rPr>
      <t>(Restated)</t>
    </r>
    <r>
      <rPr>
        <b/>
        <vertAlign val="superscript"/>
        <sz val="11"/>
        <rFont val="Calibri"/>
        <family val="2"/>
        <scheme val="minor"/>
      </rPr>
      <t>1</t>
    </r>
  </si>
  <si>
    <r>
      <rPr>
        <b/>
        <sz val="11"/>
        <color theme="1"/>
        <rFont val="Calibri"/>
        <family val="2"/>
        <scheme val="minor"/>
      </rPr>
      <t>2018</t>
    </r>
  </si>
  <si>
    <r>
      <t>2019</t>
    </r>
    <r>
      <rPr>
        <b/>
        <vertAlign val="superscript"/>
        <sz val="8.8000000000000007"/>
        <color theme="4"/>
        <rFont val="Calibri"/>
        <family val="2"/>
      </rPr>
      <t>1</t>
    </r>
  </si>
  <si>
    <t>The tables below compare the 2019 financial results based on constant exchange rates (i.e. 2018 exchange rates) with the actual 2018 financial results.</t>
  </si>
  <si>
    <t>Balance at 31 December 2018</t>
  </si>
  <si>
    <r>
      <rPr>
        <vertAlign val="superscript"/>
        <sz val="11"/>
        <rFont val="Calibri"/>
        <family val="2"/>
        <scheme val="minor"/>
      </rPr>
      <t>1</t>
    </r>
    <r>
      <rPr>
        <sz val="11"/>
        <rFont val="Calibri"/>
        <family val="2"/>
        <scheme val="minor"/>
      </rPr>
      <t xml:space="preserve"> Impairment charges relate to the market revaluation of land in Guangzhou (CHF 35 million), the production facilities in Walkersville subsequent to the transfer of the cell-therapy activities to Portsmouth and Houston (CHF 29 million) as well as other production assets in Nansha and Visp</t>
    </r>
  </si>
  <si>
    <t xml:space="preserve"> In 2019 and 2018, the development of ROIC by component was as follows:</t>
  </si>
  <si>
    <t>2.  Changes in Accounting Policies</t>
  </si>
  <si>
    <t>Transition impacts from the recognition of right-of-use assets and lease liabilities as of 1 January 2019</t>
  </si>
  <si>
    <t>The impact on transition is summarized below:</t>
  </si>
  <si>
    <t>Right-of-use assets presented in property, plant &amp; equipment</t>
  </si>
  <si>
    <t>Right-of-use assets presented in assets held for sale</t>
  </si>
  <si>
    <t>Lease liabilities</t>
  </si>
  <si>
    <t>Lease liabilities classified as liabilities held for sale</t>
  </si>
  <si>
    <t>1 January 2019</t>
  </si>
  <si>
    <t>Impact for the period</t>
  </si>
  <si>
    <t>Depreciation of right-of-use assets</t>
  </si>
  <si>
    <t>Interest expenses</t>
  </si>
  <si>
    <t>The net debt comprises:</t>
  </si>
  <si>
    <t>Debt</t>
  </si>
  <si>
    <t xml:space="preserve">Total debt </t>
  </si>
  <si>
    <t>Total loans and advances and cash and cash equivalents</t>
  </si>
  <si>
    <t>Net debt</t>
  </si>
  <si>
    <t>CORE EBITDA excl. IFRS 16</t>
  </si>
  <si>
    <t>Result from operating activities (CORE EBIT) excl. IFRS 16</t>
  </si>
  <si>
    <t>CORE result from operating activities (EBIT)  excl. IFRS 16</t>
  </si>
  <si>
    <t>CORE result from operating activities (EBIT) excl. IFRS 16</t>
  </si>
  <si>
    <r>
      <t>Result from operating activities (EBIT)</t>
    </r>
    <r>
      <rPr>
        <b/>
        <vertAlign val="superscript"/>
        <sz val="11"/>
        <rFont val="Calibri"/>
        <family val="2"/>
        <scheme val="minor"/>
      </rPr>
      <t xml:space="preserve"> 2</t>
    </r>
  </si>
  <si>
    <t>Refinancing Extension and Increase of Term and Revolving Bank Facilities</t>
  </si>
  <si>
    <t>Balance at 1 January 2018</t>
  </si>
  <si>
    <t>Other Performance Measures (Continuing Business)</t>
  </si>
  <si>
    <t>Total liabilities</t>
  </si>
  <si>
    <t>Net financial result</t>
  </si>
  <si>
    <t>Loss on sale of discontinued operations</t>
  </si>
  <si>
    <t>Income tax on sale of discontinued operations</t>
  </si>
  <si>
    <t>Depreciation of property, plant and equipment</t>
  </si>
  <si>
    <t>Amortization of intangible assets</t>
  </si>
  <si>
    <t>Impairment and reversal of impairment on property, plant, equipment and intangibles</t>
  </si>
  <si>
    <t>Other Performance Measures (Lonza Group incl. Discontinued Operations)</t>
  </si>
  <si>
    <r>
      <rPr>
        <vertAlign val="superscript"/>
        <sz val="11"/>
        <rFont val="Calibri"/>
        <family val="2"/>
        <scheme val="minor"/>
      </rPr>
      <t>1</t>
    </r>
    <r>
      <rPr>
        <sz val="11"/>
        <rFont val="Calibri"/>
        <family val="2"/>
        <scheme val="minor"/>
      </rPr>
      <t xml:space="preserve"> Operational Cash Flow represents Lonza Group incl. Discontinued Operations</t>
    </r>
  </si>
  <si>
    <r>
      <t xml:space="preserve">Components of operational free cash flow </t>
    </r>
    <r>
      <rPr>
        <b/>
        <vertAlign val="superscript"/>
        <sz val="11"/>
        <rFont val="Calibri"/>
        <family val="2"/>
        <scheme val="minor"/>
      </rPr>
      <t>1</t>
    </r>
  </si>
  <si>
    <t>Reconciliation of NOA to CORE NOA</t>
  </si>
  <si>
    <t>CORE NOA</t>
  </si>
  <si>
    <t>NOA</t>
  </si>
  <si>
    <t>Net operating assets (NOA) allow for an assessment of the Group’s operating performance independently from financing activities.</t>
  </si>
  <si>
    <t>Reconciliation of RONOA and CORE RONOA</t>
  </si>
  <si>
    <t>EBIT</t>
  </si>
  <si>
    <t>RONOA</t>
  </si>
  <si>
    <t>CORE EBIT</t>
  </si>
  <si>
    <t>CORE RONOA</t>
  </si>
  <si>
    <t xml:space="preserve">property, plant and equipment, intangible assets, net working capital and long-term net operating assets minus </t>
  </si>
  <si>
    <t>CORE NOA adjusts NOA for intangible assets acquired through a business combination.</t>
  </si>
  <si>
    <t>6. Net Debt</t>
  </si>
  <si>
    <t>NOA contains all operating assets (excluding goodwill) less operating liabilities and is defined as</t>
  </si>
  <si>
    <t>4. Return on Net Operating Assets (RONOA)</t>
  </si>
  <si>
    <t>Inventories</t>
  </si>
  <si>
    <t>Trade receivables</t>
  </si>
  <si>
    <t>Other operating receivables</t>
  </si>
  <si>
    <t>CORE RONOA is calculated by dividing CORE NOA (average) by the Group's CORE EBIT.</t>
  </si>
  <si>
    <t>RONOA is calculated by dividing NOA (average) by the Group's EBIT.</t>
  </si>
  <si>
    <t>Non-current operating assets excluding goodwill</t>
  </si>
  <si>
    <t>Trade payables</t>
  </si>
  <si>
    <t>Other operating provisions</t>
  </si>
  <si>
    <r>
      <rPr>
        <b/>
        <sz val="11"/>
        <rFont val="Calibri"/>
        <family val="2"/>
        <scheme val="minor"/>
      </rPr>
      <t>IFRS result</t>
    </r>
    <r>
      <rPr>
        <sz val="11"/>
        <rFont val="Calibri"/>
        <family val="2"/>
        <scheme val="minor"/>
      </rPr>
      <t/>
    </r>
  </si>
  <si>
    <t>Loss from discontinued operations, net of tax</t>
  </si>
  <si>
    <t>Repayment of term loan</t>
  </si>
  <si>
    <t>Repayment of bank loans</t>
  </si>
  <si>
    <t>- Integration cost resulting from the acquisition of Capsugel (CHF 41 million) and other acquisitions</t>
  </si>
  <si>
    <r>
      <rPr>
        <vertAlign val="superscript"/>
        <sz val="11"/>
        <rFont val="Calibri"/>
        <family val="2"/>
        <scheme val="minor"/>
      </rPr>
      <t>1</t>
    </r>
    <r>
      <rPr>
        <sz val="11"/>
        <rFont val="Calibri"/>
        <family val="2"/>
        <scheme val="minor"/>
      </rPr>
      <t xml:space="preserve"> Income / expense resulting from acquisition and divestitures</t>
    </r>
  </si>
  <si>
    <r>
      <t>Income/expense resulting from acquisition and divestitures</t>
    </r>
    <r>
      <rPr>
        <vertAlign val="superscript"/>
        <sz val="11"/>
        <rFont val="Calibri"/>
        <family val="2"/>
        <scheme val="minor"/>
      </rPr>
      <t>1</t>
    </r>
  </si>
  <si>
    <t xml:space="preserve">Operational free cash flow (before acquisitions / disposals) </t>
  </si>
  <si>
    <t xml:space="preserve">1 Restated to reflect the realignment of Lonza's segments into Pharma Biotech &amp; Nutrition and Specialty Ingredients. </t>
  </si>
  <si>
    <t>The results from the Water Care business, which are presented as discontinued operations, are as follows:</t>
  </si>
  <si>
    <t>Net interest expenses on defined benefit plan liabilities</t>
  </si>
  <si>
    <t>Components of Net Operating Assets and CORE Net Operating Assets for the twelve months ended 31 December</t>
  </si>
  <si>
    <r>
      <rPr>
        <b/>
        <sz val="11"/>
        <color theme="1"/>
        <rFont val="Calibri"/>
        <family val="2"/>
        <scheme val="minor"/>
      </rPr>
      <t>2018</t>
    </r>
    <r>
      <rPr>
        <b/>
        <vertAlign val="superscript"/>
        <sz val="11"/>
        <rFont val="Calibri"/>
        <family val="2"/>
        <scheme val="minor"/>
      </rPr>
      <t>2</t>
    </r>
  </si>
  <si>
    <t>1  The carve-out had an impact of CHF 19 million on the CORE EBIT at Corporate</t>
  </si>
  <si>
    <t>1 In 2019, assets held for sale relate to land in Guangzhou (2018: CHF 34 million). In 2018, there were also assets (CHF 790 million) and liabilities (CHF 193 million) that were related to discontinued operations.  (see note 4)</t>
  </si>
  <si>
    <t>Interest expense on IFRS 16 lease liabilities</t>
  </si>
  <si>
    <t>2 Result from operating activities (EBIT) excludes interest income and expenses, as well as financial income and expenses that are not interest related and Lonza's share of profit/loss from associates and joint ventures</t>
  </si>
  <si>
    <t>Capital injection from non-controlling interest</t>
  </si>
  <si>
    <t>Payment of lease liabilities</t>
  </si>
  <si>
    <r>
      <t>Taxes</t>
    </r>
    <r>
      <rPr>
        <vertAlign val="superscript"/>
        <sz val="11"/>
        <rFont val="Calibri"/>
        <family val="2"/>
        <scheme val="minor"/>
      </rPr>
      <t>2</t>
    </r>
    <r>
      <rPr>
        <sz val="11"/>
        <rFont val="Calibri"/>
        <family val="2"/>
        <scheme val="minor"/>
      </rPr>
      <t xml:space="preserve"> </t>
    </r>
  </si>
  <si>
    <r>
      <t xml:space="preserve">Debt impact of operating leases (ROIC) </t>
    </r>
    <r>
      <rPr>
        <vertAlign val="superscript"/>
        <sz val="11"/>
        <rFont val="Calibri"/>
        <family val="2"/>
        <scheme val="minor"/>
      </rPr>
      <t>1</t>
    </r>
  </si>
  <si>
    <t>Following the adoption of IFRS 16, this adjustment is not required for the financial year 2019</t>
  </si>
  <si>
    <r>
      <t>IFRS Results</t>
    </r>
    <r>
      <rPr>
        <b/>
        <sz val="14"/>
        <rFont val="Calibri"/>
        <family val="2"/>
        <scheme val="minor"/>
      </rPr>
      <t xml:space="preserve"> (Continuing Business)</t>
    </r>
  </si>
  <si>
    <r>
      <t>CORE Earnings</t>
    </r>
    <r>
      <rPr>
        <b/>
        <vertAlign val="superscript"/>
        <sz val="11"/>
        <rFont val="Calibri"/>
        <family val="2"/>
        <scheme val="minor"/>
      </rPr>
      <t>1</t>
    </r>
    <r>
      <rPr>
        <b/>
        <vertAlign val="superscript"/>
        <sz val="11"/>
        <color rgb="FFFF0000"/>
        <rFont val="Calibri"/>
        <family val="2"/>
        <scheme val="minor"/>
      </rPr>
      <t xml:space="preserve">  </t>
    </r>
    <r>
      <rPr>
        <b/>
        <sz val="14"/>
        <rFont val="Calibri"/>
        <family val="2"/>
        <scheme val="minor"/>
      </rPr>
      <t>(Continuing Business)</t>
    </r>
  </si>
  <si>
    <r>
      <t>Assets held for sale</t>
    </r>
    <r>
      <rPr>
        <vertAlign val="superscript"/>
        <sz val="11"/>
        <rFont val="Calibri"/>
        <family val="2"/>
        <scheme val="minor"/>
      </rPr>
      <t xml:space="preserve"> 1</t>
    </r>
  </si>
  <si>
    <r>
      <t>Liabilities held for sale</t>
    </r>
    <r>
      <rPr>
        <vertAlign val="superscript"/>
        <sz val="11"/>
        <rFont val="Calibri"/>
        <family val="2"/>
        <scheme val="minor"/>
      </rPr>
      <t xml:space="preserve"> 1</t>
    </r>
  </si>
  <si>
    <r>
      <t>Share of loss</t>
    </r>
    <r>
      <rPr>
        <sz val="11"/>
        <rFont val="Calibri"/>
        <family val="2"/>
        <scheme val="minor"/>
      </rPr>
      <t xml:space="preserve"> of associates / joint ventures</t>
    </r>
  </si>
  <si>
    <t>Increase of net working capital</t>
  </si>
  <si>
    <t>Issuance of syndicated loan</t>
  </si>
  <si>
    <t>Issuance of term loans</t>
  </si>
  <si>
    <r>
      <t xml:space="preserve">Dividends paid </t>
    </r>
    <r>
      <rPr>
        <vertAlign val="superscript"/>
        <sz val="11"/>
        <color theme="1"/>
        <rFont val="Calibri"/>
        <family val="2"/>
        <scheme val="minor"/>
      </rPr>
      <t>1</t>
    </r>
  </si>
  <si>
    <t>Net cash used for financing activities</t>
  </si>
  <si>
    <t>Net increase in cash and cash equivalents</t>
  </si>
  <si>
    <t>1 Includes dividends of CHF 2 million (2018: CHF 1 million) paid to non-controlling interest shareholders of a subsidiary.</t>
  </si>
  <si>
    <t>Capital injection from owners of the non-controlling interests</t>
  </si>
  <si>
    <r>
      <t xml:space="preserve">Lease payments for 2019 amounted to CHF </t>
    </r>
    <r>
      <rPr>
        <sz val="11"/>
        <rFont val="Calibri"/>
        <family val="2"/>
      </rPr>
      <t>33 million</t>
    </r>
    <r>
      <rPr>
        <sz val="11"/>
        <rFont val="Calibri"/>
        <family val="2"/>
        <scheme val="minor"/>
      </rPr>
      <t>. Consequently, applying IFRS 16 had a favorable impact of CHF 33 million on the Group's EBITDA</t>
    </r>
    <r>
      <rPr>
        <sz val="11"/>
        <color rgb="FFFF0000"/>
        <rFont val="Calibri"/>
        <family val="2"/>
        <scheme val="minor"/>
      </rPr>
      <t xml:space="preserve"> </t>
    </r>
    <r>
      <rPr>
        <sz val="11"/>
        <color theme="1"/>
        <rFont val="Calibri"/>
        <family val="2"/>
        <scheme val="minor"/>
      </rPr>
      <t>and CHF 2 million on the Group's EBIT.</t>
    </r>
  </si>
  <si>
    <r>
      <t xml:space="preserve">The Group recognized to </t>
    </r>
    <r>
      <rPr>
        <sz val="11"/>
        <color theme="1"/>
        <rFont val="Calibri"/>
        <family val="2"/>
        <scheme val="minor"/>
      </rPr>
      <t>the</t>
    </r>
    <r>
      <rPr>
        <sz val="11"/>
        <color rgb="FFFF0000"/>
        <rFont val="Calibri"/>
        <family val="2"/>
        <scheme val="minor"/>
      </rPr>
      <t xml:space="preserve"> </t>
    </r>
    <r>
      <rPr>
        <sz val="11"/>
        <rFont val="Calibri"/>
        <family val="2"/>
        <scheme val="minor"/>
      </rPr>
      <t>following amounts related to leases previously classified as operating leases in the income statement for the twelve-month period ended 31 December 2019.</t>
    </r>
  </si>
  <si>
    <t>Profit / (loss) before income taxes from discontinued operations</t>
  </si>
  <si>
    <t>Profit / (loss) from operating activities, net of tax</t>
  </si>
  <si>
    <r>
      <t>6. Net financial result</t>
    </r>
    <r>
      <rPr>
        <b/>
        <sz val="14"/>
        <color theme="1"/>
        <rFont val="Calibri"/>
        <family val="2"/>
        <scheme val="minor"/>
      </rPr>
      <t xml:space="preserve"> from continuing operations</t>
    </r>
  </si>
  <si>
    <t>The net financial result from continuing operations are as follows:</t>
  </si>
  <si>
    <r>
      <rPr>
        <vertAlign val="superscript"/>
        <sz val="11"/>
        <rFont val="Calibri"/>
        <family val="2"/>
        <scheme val="minor"/>
      </rPr>
      <t>1</t>
    </r>
    <r>
      <rPr>
        <sz val="11"/>
        <rFont val="Calibri"/>
        <family val="2"/>
        <scheme val="minor"/>
      </rPr>
      <t xml:space="preserve"> Adjustment for financial year 2018 to reflect the expected impact from the adoption of IFRS 16 - Leases on the operating profit.</t>
    </r>
  </si>
  <si>
    <r>
      <rPr>
        <vertAlign val="superscript"/>
        <sz val="11"/>
        <rFont val="Calibri"/>
        <family val="2"/>
        <scheme val="minor"/>
      </rPr>
      <t>2</t>
    </r>
    <r>
      <rPr>
        <sz val="11"/>
        <rFont val="Calibri"/>
        <family val="2"/>
        <scheme val="minor"/>
      </rPr>
      <t xml:space="preserve"> Group tax rate of 10.2% for 2019 and 18.3% for 2018</t>
    </r>
  </si>
  <si>
    <t>The invested capital represents the average of the monthly balances of the following components:</t>
  </si>
  <si>
    <t xml:space="preserve">operating liabilities. </t>
  </si>
  <si>
    <t>Reconciliation of EBITDA to CORE EBITDA (Continuing business)</t>
  </si>
  <si>
    <t>Reconciliation of EBIT to EBITDA (Continuing business)</t>
  </si>
  <si>
    <t>CORE result</t>
  </si>
  <si>
    <r>
      <t>Income taxes</t>
    </r>
    <r>
      <rPr>
        <vertAlign val="superscript"/>
        <sz val="11"/>
        <rFont val="Calibri"/>
        <family val="2"/>
        <scheme val="minor"/>
      </rPr>
      <t>2</t>
    </r>
  </si>
  <si>
    <r>
      <rPr>
        <vertAlign val="superscript"/>
        <sz val="11"/>
        <rFont val="Calibri"/>
        <family val="2"/>
        <scheme val="minor"/>
      </rPr>
      <t>2</t>
    </r>
    <r>
      <rPr>
        <sz val="11"/>
        <rFont val="Calibri"/>
        <family val="2"/>
        <scheme val="minor"/>
      </rPr>
      <t xml:space="preserve"> Tax impact calculated based on the estimated average Group tax rate of: 10.2%</t>
    </r>
  </si>
  <si>
    <r>
      <rPr>
        <vertAlign val="superscript"/>
        <sz val="11"/>
        <rFont val="Calibri"/>
        <family val="2"/>
        <scheme val="minor"/>
      </rPr>
      <t>1</t>
    </r>
    <r>
      <rPr>
        <sz val="11"/>
        <rFont val="Calibri"/>
        <family val="2"/>
        <scheme val="minor"/>
      </rPr>
      <t xml:space="preserve"> Investments in associates / joint ventures and operating cash. Also includes the present value of operating leases for 2018 only (from 2019, leases are part of CORE net operating assets)</t>
    </r>
  </si>
  <si>
    <t>Loans and advances</t>
  </si>
  <si>
    <t>Cash and cash equivalents classified as held for sale</t>
  </si>
  <si>
    <t xml:space="preserve">Lonza's Return On Invested Capital (ROIC) is defined as net operating profit after taxes (NOPAT) </t>
  </si>
  <si>
    <t>5. Return On Invested Capital from continuing operations</t>
  </si>
  <si>
    <t>Full-Year Report 2019</t>
  </si>
  <si>
    <t>Balance at 31 December 2019</t>
  </si>
  <si>
    <t>Stand 31. Dezember 2019</t>
  </si>
  <si>
    <t>31.12.2019</t>
  </si>
  <si>
    <t>31.12.2018</t>
  </si>
  <si>
    <t>Reconciliation of IFRS results to CORE Results 2019</t>
  </si>
  <si>
    <t>Reconciliation of IFRS results to CORE Results 2018</t>
  </si>
  <si>
    <t>In 2019 and 2018, the development of operational free cash flow by component was as follows:</t>
  </si>
  <si>
    <t>1 The Water Care business was sold effective 28 February 2019. Therefore, 2019 information is not comparable to 2018 results, as it only comprises two months</t>
  </si>
  <si>
    <t>1 Restated to reflect the 2019 realignment of Lonza's segments into Pharma Biotech &amp; Nutrition and Specialty Ingredients. Prior year information has not been restated to reflect the adoption of IFRS 16 Leases (see note 2)</t>
  </si>
  <si>
    <t>2 Prior year information has not been restated to reflect the adoption of IFRS 16 Leases (see note 2)</t>
  </si>
  <si>
    <r>
      <t>1 In the CORE results for the items “EBITDA,” “Result from operating activities (EBIT),” “Profit for the period” and “Earnings per share,” the impact of amortization of acquisition-related intangible assets, impairment and reversal of impairment of assets, results from associates and other special charges / income from restructuring are eliminated. “CORE RONOA” does not include acquisition-related intangible assets (see note 2 “Supplementary Financial Information” of this report on page</t>
    </r>
    <r>
      <rPr>
        <sz val="11"/>
        <rFont val="Calibri"/>
        <family val="2"/>
        <scheme val="minor"/>
      </rPr>
      <t xml:space="preserve"> 26)</t>
    </r>
  </si>
  <si>
    <r>
      <rPr>
        <vertAlign val="superscript"/>
        <sz val="11"/>
        <rFont val="Calibri"/>
        <family val="2"/>
        <scheme val="minor"/>
      </rPr>
      <t>3</t>
    </r>
    <r>
      <rPr>
        <sz val="11"/>
        <rFont val="Calibri"/>
        <family val="2"/>
        <scheme val="minor"/>
      </rPr>
      <t xml:space="preserve"> Includes non-cash amortization of non-current deferred income of CHF 9 million, recognized in the income statement through EBITDA</t>
    </r>
  </si>
  <si>
    <r>
      <rPr>
        <vertAlign val="superscript"/>
        <sz val="11"/>
        <rFont val="Calibri"/>
        <family val="2"/>
        <scheme val="minor"/>
      </rPr>
      <t>2</t>
    </r>
    <r>
      <rPr>
        <sz val="11"/>
        <rFont val="Calibri"/>
        <family val="2"/>
        <scheme val="minor"/>
      </rPr>
      <t xml:space="preserve"> Includes non-cash amortization of current deferred income of CHF 17 million, recognized in the income statement through EBITDA</t>
    </r>
  </si>
  <si>
    <r>
      <t>NOA (average)</t>
    </r>
    <r>
      <rPr>
        <vertAlign val="superscript"/>
        <sz val="11"/>
        <rFont val="Calibri"/>
        <family val="2"/>
      </rPr>
      <t>1</t>
    </r>
  </si>
  <si>
    <r>
      <t>CORE NOA (average)</t>
    </r>
    <r>
      <rPr>
        <vertAlign val="superscript"/>
        <sz val="11"/>
        <rFont val="Calibri"/>
        <family val="2"/>
        <scheme val="minor"/>
      </rPr>
      <t>1</t>
    </r>
  </si>
  <si>
    <r>
      <rPr>
        <vertAlign val="superscript"/>
        <sz val="7.7"/>
        <rFont val="Calibri"/>
        <family val="2"/>
      </rPr>
      <t xml:space="preserve">1 </t>
    </r>
    <r>
      <rPr>
        <sz val="11"/>
        <rFont val="Calibri"/>
        <family val="2"/>
        <scheme val="minor"/>
      </rPr>
      <t>Calculated at historical monthly averages</t>
    </r>
  </si>
  <si>
    <t xml:space="preserve">CORE EPS basic (CHF)  </t>
  </si>
  <si>
    <t xml:space="preserve">CORE EPS diluted (CHF)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</si>
</sst>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3" formatCode="_ * #,##0.00_ ;_ * \-#,##0.00_ ;_ * &quot;-&quot;??_ ;_ @_ "/>
    <numFmt numFmtId="164" formatCode="_(* #,##0.00_);_(* \(#,##0.00\);_(* &quot;-&quot;??_);_(@_)"/>
    <numFmt numFmtId="165" formatCode="000"/>
    <numFmt numFmtId="166" formatCode="#,##0;[Red]\(#,##0\)"/>
    <numFmt numFmtId="167" formatCode="yyyy"/>
    <numFmt numFmtId="168" formatCode="#,##0.0;[Red]\(#,##0.0\)"/>
    <numFmt numFmtId="169" formatCode="#,##0.00;[Red]\(#,##0.00\)"/>
    <numFmt numFmtId="170" formatCode="0.0%"/>
    <numFmt numFmtId="171" formatCode="0.0"/>
    <numFmt numFmtId="172" formatCode="###0\ ;[Red]\(###0\)"/>
    <numFmt numFmtId="173" formatCode="0.0000"/>
    <numFmt numFmtId="174" formatCode="#,##0;[Red]\ \(#,##0\)"/>
    <numFmt numFmtId="175" formatCode="#,##0.0_);[Red]\(#,##0.0\)"/>
    <numFmt numFmtId="176" formatCode="_(* #,##0.0_);_(* \(#,##0.0\);_(* &quot;-&quot;??_);_(@_)"/>
    <numFmt numFmtId="177" formatCode="_(* #,##0.0_);_(* \(#,##0.0\);_(* &quot;-&quot;?_);_(@_)"/>
    <numFmt numFmtId="178" formatCode="_(* #,##0_);_(* \(#,##0\);_(* &quot;-&quot;??_);_(@_)"/>
    <numFmt numFmtId="179" formatCode="_([$€-2]* #,##0.00_);_([$€-2]* \(#,##0.00\);_([$€-2]* &quot;-&quot;??_)"/>
    <numFmt numFmtId="180" formatCode="0.000000"/>
    <numFmt numFmtId="181" formatCode="#,##0.000;[Red]\(#,##0.000\)"/>
    <numFmt numFmtId="182" formatCode="_ * #,##0.0_ ;_ * \-#,##0.0_ ;_ * &quot;-&quot;??_ ;_ @_ "/>
    <numFmt numFmtId="183" formatCode="#,##0.0_);\(#,##0.0\)"/>
    <numFmt numFmtId="184" formatCode="_(* #,##0.0000_);_(* \(#,##0.0000\);_(* &quot;-&quot;??_);_(@_)"/>
  </numFmts>
  <fonts count="109">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sz val="10"/>
      <name val="Dutch"/>
    </font>
    <font>
      <b/>
      <sz val="12"/>
      <name val="Arial"/>
      <family val="2"/>
    </font>
    <font>
      <sz val="9"/>
      <name val="Arial"/>
      <family val="2"/>
    </font>
    <font>
      <b/>
      <sz val="9"/>
      <name val="Arial"/>
      <family val="2"/>
    </font>
    <font>
      <b/>
      <sz val="10"/>
      <name val="Arial"/>
      <family val="2"/>
    </font>
    <font>
      <b/>
      <i/>
      <sz val="12"/>
      <name val="Arial"/>
      <family val="2"/>
    </font>
    <font>
      <b/>
      <sz val="16"/>
      <name val="Arial"/>
      <family val="2"/>
    </font>
    <font>
      <b/>
      <sz val="11"/>
      <name val="Arial"/>
      <family val="2"/>
    </font>
    <font>
      <sz val="11"/>
      <name val="Arial"/>
      <family val="2"/>
    </font>
    <font>
      <i/>
      <sz val="10"/>
      <name val="Arial"/>
      <family val="2"/>
    </font>
    <font>
      <sz val="10"/>
      <color indexed="14"/>
      <name val="Arial"/>
      <family val="2"/>
    </font>
    <font>
      <vertAlign val="superscript"/>
      <sz val="9"/>
      <name val="Arial"/>
      <family val="2"/>
    </font>
    <font>
      <sz val="10"/>
      <name val="Arial Narrow"/>
      <family val="2"/>
    </font>
    <font>
      <b/>
      <sz val="10"/>
      <name val="Arial Narrow"/>
      <family val="2"/>
    </font>
    <font>
      <vertAlign val="superscript"/>
      <sz val="10"/>
      <name val="Arial"/>
      <family val="2"/>
    </font>
    <font>
      <b/>
      <sz val="9"/>
      <color indexed="14"/>
      <name val="Arial"/>
      <family val="2"/>
    </font>
    <font>
      <b/>
      <vertAlign val="superscript"/>
      <sz val="10"/>
      <name val="Arial"/>
      <family val="2"/>
    </font>
    <font>
      <sz val="12"/>
      <name val="Arial"/>
      <family val="2"/>
    </font>
    <font>
      <sz val="10"/>
      <name val="Arial"/>
      <family val="2"/>
    </font>
    <font>
      <sz val="11"/>
      <color rgb="FF006100"/>
      <name val="Calibri"/>
      <family val="2"/>
      <scheme val="minor"/>
    </font>
    <font>
      <b/>
      <sz val="18"/>
      <name val="Arial"/>
      <family val="2"/>
    </font>
    <font>
      <b/>
      <sz val="11"/>
      <color rgb="FF006100"/>
      <name val="Calibri"/>
      <family val="2"/>
      <scheme val="minor"/>
    </font>
    <font>
      <b/>
      <sz val="16"/>
      <color rgb="FF006100"/>
      <name val="Arial"/>
      <family val="2"/>
    </font>
    <font>
      <b/>
      <sz val="10.5"/>
      <name val="Arial"/>
      <family val="2"/>
    </font>
    <font>
      <b/>
      <vertAlign val="superscript"/>
      <sz val="11"/>
      <name val="Arial"/>
      <family val="2"/>
    </font>
    <font>
      <b/>
      <sz val="14"/>
      <name val="Arial"/>
      <family val="2"/>
    </font>
    <font>
      <b/>
      <sz val="8"/>
      <color rgb="FFFF0000"/>
      <name val="Arial"/>
      <family val="2"/>
    </font>
    <font>
      <sz val="8"/>
      <name val="Times"/>
      <family val="1"/>
    </font>
    <font>
      <b/>
      <sz val="10"/>
      <color indexed="16"/>
      <name val="Arial"/>
      <family val="2"/>
    </font>
    <font>
      <b/>
      <sz val="11"/>
      <color indexed="63"/>
      <name val="Calibri"/>
      <family val="2"/>
    </font>
    <font>
      <b/>
      <sz val="12"/>
      <color indexed="8"/>
      <name val="Arial"/>
      <family val="2"/>
    </font>
    <font>
      <b/>
      <i/>
      <sz val="12"/>
      <color indexed="8"/>
      <name val="Arial"/>
      <family val="2"/>
    </font>
    <font>
      <sz val="12"/>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i/>
      <sz val="10"/>
      <color indexed="15"/>
      <name val="Arial"/>
      <family val="2"/>
    </font>
    <font>
      <b/>
      <sz val="10"/>
      <color indexed="12"/>
      <name val="Arial"/>
      <family val="2"/>
    </font>
    <font>
      <sz val="10"/>
      <color indexed="10"/>
      <name val="Arial"/>
      <family val="2"/>
    </font>
    <font>
      <sz val="10"/>
      <color indexed="18"/>
      <name val="Arial"/>
      <family val="2"/>
    </font>
    <font>
      <sz val="10"/>
      <name val="MS Sans Serif"/>
      <family val="2"/>
    </font>
    <font>
      <b/>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name val="Calibri"/>
      <family val="2"/>
      <scheme val="minor"/>
    </font>
    <font>
      <sz val="10"/>
      <name val="Calibri"/>
      <family val="2"/>
      <scheme val="minor"/>
    </font>
    <font>
      <b/>
      <sz val="18"/>
      <name val="Calibri"/>
      <family val="2"/>
      <scheme val="minor"/>
    </font>
    <font>
      <b/>
      <sz val="14"/>
      <name val="Calibri"/>
      <family val="2"/>
      <scheme val="minor"/>
    </font>
    <font>
      <b/>
      <sz val="11"/>
      <name val="Calibri"/>
      <family val="2"/>
      <scheme val="minor"/>
    </font>
    <font>
      <b/>
      <vertAlign val="superscript"/>
      <sz val="11"/>
      <name val="Calibri"/>
      <family val="2"/>
      <scheme val="minor"/>
    </font>
    <font>
      <vertAlign val="superscript"/>
      <sz val="11"/>
      <name val="Calibri"/>
      <family val="2"/>
      <scheme val="minor"/>
    </font>
    <font>
      <b/>
      <sz val="11"/>
      <color theme="5" tint="-0.249977111117893"/>
      <name val="Calibri"/>
      <family val="2"/>
      <scheme val="minor"/>
    </font>
    <font>
      <i/>
      <sz val="11"/>
      <name val="Calibri"/>
      <family val="2"/>
      <scheme val="minor"/>
    </font>
    <font>
      <vertAlign val="superscript"/>
      <sz val="11"/>
      <color rgb="FFFF0000"/>
      <name val="Calibri"/>
      <family val="2"/>
      <scheme val="minor"/>
    </font>
    <font>
      <b/>
      <sz val="11"/>
      <color rgb="FFFF0000"/>
      <name val="Calibri"/>
      <family val="2"/>
      <scheme val="minor"/>
    </font>
    <font>
      <b/>
      <sz val="11"/>
      <color indexed="17"/>
      <name val="Calibri"/>
      <family val="2"/>
      <scheme val="minor"/>
    </font>
    <font>
      <b/>
      <i/>
      <sz val="11"/>
      <name val="Calibri"/>
      <family val="2"/>
      <scheme val="minor"/>
    </font>
    <font>
      <sz val="11"/>
      <color indexed="50"/>
      <name val="Calibri"/>
      <family val="2"/>
      <scheme val="minor"/>
    </font>
    <font>
      <b/>
      <i/>
      <sz val="11"/>
      <color indexed="14"/>
      <name val="Calibri"/>
      <family val="2"/>
      <scheme val="minor"/>
    </font>
    <font>
      <b/>
      <sz val="11"/>
      <color indexed="10"/>
      <name val="Calibri"/>
      <family val="2"/>
      <scheme val="minor"/>
    </font>
    <font>
      <b/>
      <sz val="11"/>
      <color indexed="14"/>
      <name val="Calibri"/>
      <family val="2"/>
      <scheme val="minor"/>
    </font>
    <font>
      <strike/>
      <sz val="11"/>
      <color rgb="FFFF0000"/>
      <name val="Calibri"/>
      <family val="2"/>
      <scheme val="minor"/>
    </font>
    <font>
      <sz val="11"/>
      <color indexed="14"/>
      <name val="Calibri"/>
      <family val="2"/>
      <scheme val="minor"/>
    </font>
    <font>
      <i/>
      <sz val="11"/>
      <color rgb="FFFF0000"/>
      <name val="Calibri"/>
      <family val="2"/>
      <scheme val="minor"/>
    </font>
    <font>
      <sz val="11"/>
      <color rgb="FF000000"/>
      <name val="Calibri"/>
      <family val="2"/>
      <scheme val="minor"/>
    </font>
    <font>
      <u/>
      <sz val="11"/>
      <name val="Calibri"/>
      <family val="2"/>
      <scheme val="minor"/>
    </font>
    <font>
      <vertAlign val="superscript"/>
      <sz val="11"/>
      <color rgb="FF000000"/>
      <name val="Calibri"/>
      <family val="2"/>
      <scheme val="minor"/>
    </font>
    <font>
      <b/>
      <sz val="14"/>
      <color theme="4"/>
      <name val="Calibri"/>
      <family val="2"/>
      <scheme val="minor"/>
    </font>
    <font>
      <b/>
      <sz val="11"/>
      <color theme="4"/>
      <name val="Calibri"/>
      <family val="2"/>
      <scheme val="minor"/>
    </font>
    <font>
      <sz val="11"/>
      <color theme="4"/>
      <name val="Calibri"/>
      <family val="2"/>
      <scheme val="minor"/>
    </font>
    <font>
      <b/>
      <sz val="14"/>
      <color theme="1"/>
      <name val="Calibri"/>
      <family val="2"/>
      <scheme val="minor"/>
    </font>
    <font>
      <i/>
      <sz val="11"/>
      <color theme="4"/>
      <name val="Calibri"/>
      <family val="2"/>
      <scheme val="minor"/>
    </font>
    <font>
      <i/>
      <sz val="11"/>
      <color indexed="14"/>
      <name val="Calibri"/>
      <family val="2"/>
      <scheme val="minor"/>
    </font>
    <font>
      <b/>
      <vertAlign val="superscript"/>
      <sz val="8.8000000000000007"/>
      <color theme="4"/>
      <name val="Calibri"/>
      <family val="2"/>
    </font>
    <font>
      <sz val="10"/>
      <color theme="1"/>
      <name val="Arial"/>
      <family val="2"/>
    </font>
    <font>
      <sz val="10"/>
      <color theme="1" tint="4.9989318521683403E-2"/>
      <name val="Arial"/>
      <family val="2"/>
    </font>
    <font>
      <b/>
      <sz val="10"/>
      <color theme="1" tint="0.34998626667073579"/>
      <name val="Arial"/>
      <family val="2"/>
    </font>
    <font>
      <vertAlign val="superscript"/>
      <sz val="7.7"/>
      <name val="Calibri"/>
      <family val="2"/>
    </font>
    <font>
      <vertAlign val="superscript"/>
      <sz val="11"/>
      <name val="Calibri"/>
      <family val="2"/>
    </font>
    <font>
      <sz val="11"/>
      <name val="Calibri"/>
      <family val="2"/>
    </font>
    <font>
      <sz val="16"/>
      <color rgb="FFFF0000"/>
      <name val="Calibri"/>
      <family val="2"/>
      <scheme val="minor"/>
    </font>
    <font>
      <b/>
      <vertAlign val="superscript"/>
      <sz val="11"/>
      <color rgb="FFFF0000"/>
      <name val="Calibri"/>
      <family val="2"/>
      <scheme val="minor"/>
    </font>
    <font>
      <b/>
      <i/>
      <sz val="11"/>
      <color theme="4"/>
      <name val="Calibri"/>
      <family val="2"/>
      <scheme val="minor"/>
    </font>
    <font>
      <vertAlign val="superscript"/>
      <sz val="11"/>
      <color theme="1"/>
      <name val="Calibri"/>
      <family val="2"/>
      <scheme val="minor"/>
    </font>
  </fonts>
  <fills count="56">
    <fill>
      <patternFill patternType="none"/>
    </fill>
    <fill>
      <patternFill patternType="gray125"/>
    </fill>
    <fill>
      <patternFill patternType="solid">
        <fgColor indexed="43"/>
        <bgColor indexed="64"/>
      </patternFill>
    </fill>
    <fill>
      <patternFill patternType="solid">
        <fgColor rgb="FFC6EFCE"/>
      </patternFill>
    </fill>
    <fill>
      <patternFill patternType="solid">
        <fgColor theme="1"/>
        <bgColor indexed="64"/>
      </patternFill>
    </fill>
    <fill>
      <patternFill patternType="solid">
        <fgColor rgb="FFFFFF66"/>
        <bgColor indexed="64"/>
      </patternFill>
    </fill>
    <fill>
      <patternFill patternType="solid">
        <fgColor indexed="58"/>
        <bgColor indexed="64"/>
      </patternFill>
    </fill>
    <fill>
      <patternFill patternType="solid">
        <fgColor indexed="21"/>
        <bgColor indexed="64"/>
      </patternFill>
    </fill>
    <fill>
      <patternFill patternType="solid">
        <fgColor indexed="22"/>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40"/>
        <bgColor indexed="64"/>
      </patternFill>
    </fill>
    <fill>
      <patternFill patternType="solid">
        <fgColor indexed="22"/>
        <bgColor indexed="64"/>
      </patternFill>
    </fill>
    <fill>
      <patternFill patternType="solid">
        <fgColor indexed="31"/>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EEF5FF"/>
        <bgColor indexed="64"/>
      </patternFill>
    </fill>
  </fills>
  <borders count="7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slantDashDot">
        <color rgb="FF009E47"/>
      </left>
      <right/>
      <top style="slantDashDot">
        <color rgb="FF009E47"/>
      </top>
      <bottom/>
      <diagonal/>
    </border>
    <border>
      <left/>
      <right/>
      <top style="slantDashDot">
        <color rgb="FF009E47"/>
      </top>
      <bottom/>
      <diagonal/>
    </border>
    <border>
      <left/>
      <right style="slantDashDot">
        <color rgb="FF009E47"/>
      </right>
      <top style="slantDashDot">
        <color rgb="FF009E47"/>
      </top>
      <bottom/>
      <diagonal/>
    </border>
    <border>
      <left style="slantDashDot">
        <color rgb="FF009E47"/>
      </left>
      <right/>
      <top/>
      <bottom/>
      <diagonal/>
    </border>
    <border>
      <left/>
      <right style="slantDashDot">
        <color rgb="FF009E47"/>
      </right>
      <top/>
      <bottom/>
      <diagonal/>
    </border>
    <border>
      <left style="slantDashDot">
        <color rgb="FF009E47"/>
      </left>
      <right/>
      <top/>
      <bottom style="slantDashDot">
        <color rgb="FF009E47"/>
      </bottom>
      <diagonal/>
    </border>
    <border>
      <left/>
      <right/>
      <top/>
      <bottom style="slantDashDot">
        <color rgb="FF009E47"/>
      </bottom>
      <diagonal/>
    </border>
    <border>
      <left/>
      <right style="slantDashDot">
        <color rgb="FF009E47"/>
      </right>
      <top/>
      <bottom style="slantDashDot">
        <color rgb="FF009E47"/>
      </bottom>
      <diagonal/>
    </border>
    <border>
      <left style="thick">
        <color theme="0"/>
      </left>
      <right style="thick">
        <color theme="0"/>
      </right>
      <top/>
      <bottom/>
      <diagonal/>
    </border>
    <border>
      <left style="thick">
        <color theme="0"/>
      </left>
      <right style="thick">
        <color theme="0"/>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theme="0"/>
      </left>
      <right/>
      <top/>
      <bottom/>
      <diagonal/>
    </border>
    <border>
      <left style="thick">
        <color theme="0"/>
      </left>
      <right/>
      <top/>
      <bottom style="thin">
        <color indexed="64"/>
      </bottom>
      <diagonal/>
    </border>
    <border>
      <left/>
      <right style="thick">
        <color theme="0"/>
      </right>
      <top/>
      <bottom/>
      <diagonal/>
    </border>
    <border>
      <left/>
      <right style="thick">
        <color theme="0"/>
      </right>
      <top/>
      <bottom style="thin">
        <color indexed="64"/>
      </bottom>
      <diagonal/>
    </border>
    <border>
      <left/>
      <right style="thick">
        <color theme="0"/>
      </right>
      <top style="thin">
        <color indexed="64"/>
      </top>
      <bottom style="thin">
        <color indexed="64"/>
      </bottom>
      <diagonal/>
    </border>
    <border>
      <left/>
      <right/>
      <top/>
      <bottom style="thick">
        <color theme="0"/>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style="thick">
        <color theme="0"/>
      </right>
      <top/>
      <bottom style="thick">
        <color theme="0"/>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right/>
      <top style="thick">
        <color theme="0"/>
      </top>
      <bottom/>
      <diagonal/>
    </border>
    <border>
      <left style="thick">
        <color theme="0"/>
      </left>
      <right style="thick">
        <color theme="0"/>
      </right>
      <top style="thick">
        <color theme="0"/>
      </top>
      <bottom style="thin">
        <color indexed="64"/>
      </bottom>
      <diagonal/>
    </border>
    <border>
      <left style="thick">
        <color theme="0"/>
      </left>
      <right/>
      <top style="thick">
        <color theme="0"/>
      </top>
      <bottom style="thin">
        <color indexed="64"/>
      </bottom>
      <diagonal/>
    </border>
    <border>
      <left/>
      <right/>
      <top style="thick">
        <color theme="0"/>
      </top>
      <bottom style="thin">
        <color indexed="64"/>
      </bottom>
      <diagonal/>
    </border>
    <border>
      <left/>
      <right style="thick">
        <color theme="0"/>
      </right>
      <top style="thick">
        <color theme="0"/>
      </top>
      <bottom style="thin">
        <color indexed="64"/>
      </bottom>
      <diagonal/>
    </border>
    <border>
      <left/>
      <right style="medium">
        <color theme="0"/>
      </right>
      <top/>
      <bottom/>
      <diagonal/>
    </border>
    <border>
      <left/>
      <right style="medium">
        <color theme="0"/>
      </right>
      <top/>
      <bottom style="thin">
        <color indexed="64"/>
      </bottom>
      <diagonal/>
    </border>
    <border>
      <left/>
      <right/>
      <top/>
      <bottom style="dotted">
        <color indexed="64"/>
      </bottom>
      <diagonal/>
    </border>
    <border>
      <left/>
      <right style="medium">
        <color theme="0"/>
      </right>
      <top/>
      <bottom style="dotted">
        <color auto="1"/>
      </bottom>
      <diagonal/>
    </border>
    <border>
      <left/>
      <right/>
      <top style="dotted">
        <color auto="1"/>
      </top>
      <bottom style="dotted">
        <color auto="1"/>
      </bottom>
      <diagonal/>
    </border>
    <border>
      <left/>
      <right style="medium">
        <color theme="0"/>
      </right>
      <top style="dotted">
        <color auto="1"/>
      </top>
      <bottom style="dotted">
        <color auto="1"/>
      </bottom>
      <diagonal/>
    </border>
    <border>
      <left/>
      <right style="medium">
        <color theme="0"/>
      </right>
      <top/>
      <bottom style="slantDashDot">
        <color rgb="FF009E47"/>
      </bottom>
      <diagonal/>
    </border>
    <border>
      <left style="thick">
        <color theme="0"/>
      </left>
      <right style="thick">
        <color theme="0"/>
      </right>
      <top style="thin">
        <color indexed="64"/>
      </top>
      <bottom style="thick">
        <color theme="0"/>
      </bottom>
      <diagonal/>
    </border>
    <border>
      <left/>
      <right/>
      <top style="dotted">
        <color auto="1"/>
      </top>
      <bottom/>
      <diagonal/>
    </border>
    <border>
      <left/>
      <right style="medium">
        <color theme="0"/>
      </right>
      <top style="dotted">
        <color auto="1"/>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theme="4"/>
      </top>
      <bottom/>
      <diagonal/>
    </border>
    <border>
      <left/>
      <right/>
      <top/>
      <bottom style="medium">
        <color theme="1" tint="0.499984740745262"/>
      </bottom>
      <diagonal/>
    </border>
    <border>
      <left/>
      <right/>
      <top/>
      <bottom style="thin">
        <color theme="4"/>
      </bottom>
      <diagonal/>
    </border>
    <border>
      <left/>
      <right/>
      <top style="thin">
        <color theme="4"/>
      </top>
      <bottom style="thin">
        <color theme="4"/>
      </bottom>
      <diagonal/>
    </border>
    <border>
      <left/>
      <right/>
      <top/>
      <bottom style="thin">
        <color theme="3"/>
      </bottom>
      <diagonal/>
    </border>
    <border>
      <left/>
      <right/>
      <top style="thin">
        <color theme="3"/>
      </top>
      <bottom style="thin">
        <color theme="3"/>
      </bottom>
      <diagonal/>
    </border>
    <border>
      <left/>
      <right/>
      <top style="thin">
        <color theme="0" tint="-0.499984740745262"/>
      </top>
      <bottom style="thin">
        <color theme="3"/>
      </bottom>
      <diagonal/>
    </border>
    <border>
      <left/>
      <right/>
      <top/>
      <bottom style="thin">
        <color theme="0" tint="-0.499984740745262"/>
      </bottom>
      <diagonal/>
    </border>
    <border>
      <left/>
      <right/>
      <top style="thin">
        <color theme="0" tint="-0.499984740745262"/>
      </top>
      <bottom style="thin">
        <color theme="0" tint="-0.499984740745262"/>
      </bottom>
      <diagonal/>
    </border>
    <border>
      <left/>
      <right/>
      <top style="thin">
        <color theme="4"/>
      </top>
      <bottom/>
      <diagonal/>
    </border>
  </borders>
  <cellStyleXfs count="107">
    <xf numFmtId="0" fontId="0" fillId="0" borderId="0"/>
    <xf numFmtId="0" fontId="10" fillId="0" borderId="0"/>
    <xf numFmtId="165" fontId="11" fillId="0" borderId="0">
      <alignment horizontal="left"/>
    </xf>
    <xf numFmtId="164" fontId="29" fillId="0" borderId="0" applyFont="0" applyFill="0" applyBorder="0" applyAlignment="0" applyProtection="0"/>
    <xf numFmtId="0" fontId="30" fillId="3" borderId="0" applyNumberFormat="0" applyBorder="0" applyAlignment="0" applyProtection="0"/>
    <xf numFmtId="0" fontId="10" fillId="0" borderId="0"/>
    <xf numFmtId="0" fontId="38" fillId="0" borderId="0"/>
    <xf numFmtId="0" fontId="10" fillId="6" borderId="0"/>
    <xf numFmtId="43" fontId="10" fillId="0" borderId="0" applyFont="0" applyFill="0" applyBorder="0" applyAlignment="0" applyProtection="0"/>
    <xf numFmtId="164" fontId="10" fillId="0" borderId="0" applyFont="0" applyFill="0" applyBorder="0" applyAlignment="0" applyProtection="0"/>
    <xf numFmtId="179" fontId="10" fillId="0" borderId="0" applyFont="0" applyFill="0" applyBorder="0" applyAlignment="0" applyProtection="0"/>
    <xf numFmtId="0" fontId="39" fillId="7" borderId="0"/>
    <xf numFmtId="0" fontId="10" fillId="0" borderId="0"/>
    <xf numFmtId="0" fontId="10" fillId="0" borderId="0"/>
    <xf numFmtId="0" fontId="10" fillId="0" borderId="0"/>
    <xf numFmtId="0" fontId="10" fillId="0" borderId="0"/>
    <xf numFmtId="0" fontId="10" fillId="0" borderId="0"/>
    <xf numFmtId="0" fontId="40" fillId="8" borderId="49" applyNumberFormat="0" applyAlignment="0" applyProtection="0"/>
    <xf numFmtId="4" fontId="41" fillId="2" borderId="50" applyNumberFormat="0" applyProtection="0">
      <alignment vertical="center"/>
    </xf>
    <xf numFmtId="4" fontId="42" fillId="2" borderId="50" applyNumberFormat="0" applyProtection="0">
      <alignment vertical="center"/>
    </xf>
    <xf numFmtId="4" fontId="43" fillId="2" borderId="50" applyNumberFormat="0" applyProtection="0">
      <alignment horizontal="left" vertical="center" indent="1"/>
    </xf>
    <xf numFmtId="4" fontId="43" fillId="9" borderId="0" applyNumberFormat="0" applyProtection="0">
      <alignment horizontal="left" vertical="center" indent="1"/>
    </xf>
    <xf numFmtId="4" fontId="43" fillId="10" borderId="50" applyNumberFormat="0" applyProtection="0">
      <alignment horizontal="right" vertical="center"/>
    </xf>
    <xf numFmtId="4" fontId="43" fillId="11" borderId="50" applyNumberFormat="0" applyProtection="0">
      <alignment horizontal="right" vertical="center"/>
    </xf>
    <xf numFmtId="4" fontId="43" fillId="12" borderId="50" applyNumberFormat="0" applyProtection="0">
      <alignment horizontal="right" vertical="center"/>
    </xf>
    <xf numFmtId="4" fontId="43" fillId="13" borderId="50" applyNumberFormat="0" applyProtection="0">
      <alignment horizontal="right" vertical="center"/>
    </xf>
    <xf numFmtId="4" fontId="43" fillId="14" borderId="50" applyNumberFormat="0" applyProtection="0">
      <alignment horizontal="right" vertical="center"/>
    </xf>
    <xf numFmtId="4" fontId="43" fillId="15" borderId="50" applyNumberFormat="0" applyProtection="0">
      <alignment horizontal="right" vertical="center"/>
    </xf>
    <xf numFmtId="4" fontId="43" fillId="16" borderId="50" applyNumberFormat="0" applyProtection="0">
      <alignment horizontal="right" vertical="center"/>
    </xf>
    <xf numFmtId="4" fontId="43" fillId="17" borderId="50" applyNumberFormat="0" applyProtection="0">
      <alignment horizontal="right" vertical="center"/>
    </xf>
    <xf numFmtId="4" fontId="43" fillId="7" borderId="50" applyNumberFormat="0" applyProtection="0">
      <alignment horizontal="right" vertical="center"/>
    </xf>
    <xf numFmtId="4" fontId="41" fillId="18" borderId="51" applyNumberFormat="0" applyProtection="0">
      <alignment horizontal="left" vertical="center" indent="1"/>
    </xf>
    <xf numFmtId="4" fontId="41" fillId="19" borderId="0" applyNumberFormat="0" applyProtection="0">
      <alignment horizontal="left" vertical="center" indent="1"/>
    </xf>
    <xf numFmtId="4" fontId="41" fillId="9" borderId="0" applyNumberFormat="0" applyProtection="0">
      <alignment horizontal="left" vertical="center" indent="1"/>
    </xf>
    <xf numFmtId="4" fontId="43" fillId="19" borderId="50" applyNumberFormat="0" applyProtection="0">
      <alignment horizontal="right" vertical="center"/>
    </xf>
    <xf numFmtId="4" fontId="44" fillId="19" borderId="0" applyNumberFormat="0" applyProtection="0">
      <alignment horizontal="left" vertical="center" indent="1"/>
    </xf>
    <xf numFmtId="4" fontId="44" fillId="9" borderId="0" applyNumberFormat="0" applyProtection="0">
      <alignment horizontal="left" vertical="center" indent="1"/>
    </xf>
    <xf numFmtId="4" fontId="43" fillId="20" borderId="50" applyNumberFormat="0" applyProtection="0">
      <alignment vertical="center"/>
    </xf>
    <xf numFmtId="4" fontId="45" fillId="20" borderId="50" applyNumberFormat="0" applyProtection="0">
      <alignment vertical="center"/>
    </xf>
    <xf numFmtId="4" fontId="41" fillId="19" borderId="52" applyNumberFormat="0" applyProtection="0">
      <alignment horizontal="left" vertical="center" indent="1"/>
    </xf>
    <xf numFmtId="4" fontId="43" fillId="20" borderId="50" applyNumberFormat="0" applyProtection="0">
      <alignment horizontal="right" vertical="center"/>
    </xf>
    <xf numFmtId="4" fontId="45" fillId="20" borderId="50" applyNumberFormat="0" applyProtection="0">
      <alignment horizontal="right" vertical="center"/>
    </xf>
    <xf numFmtId="4" fontId="41" fillId="19" borderId="50" applyNumberFormat="0" applyProtection="0">
      <alignment horizontal="left" vertical="center" indent="1"/>
    </xf>
    <xf numFmtId="4" fontId="46" fillId="21" borderId="52" applyNumberFormat="0" applyProtection="0">
      <alignment horizontal="left" vertical="center" indent="1"/>
    </xf>
    <xf numFmtId="4" fontId="47" fillId="20" borderId="50" applyNumberFormat="0" applyProtection="0">
      <alignment horizontal="right" vertical="center"/>
    </xf>
    <xf numFmtId="0" fontId="10" fillId="22" borderId="0" applyFill="0"/>
    <xf numFmtId="180" fontId="48" fillId="0" borderId="48">
      <protection locked="0"/>
    </xf>
    <xf numFmtId="0" fontId="49" fillId="22" borderId="0" applyFill="0"/>
    <xf numFmtId="180" fontId="50" fillId="0" borderId="48">
      <protection locked="0"/>
    </xf>
    <xf numFmtId="0" fontId="51" fillId="23" borderId="0"/>
    <xf numFmtId="2" fontId="10" fillId="0" borderId="48">
      <protection locked="0"/>
    </xf>
    <xf numFmtId="3" fontId="49" fillId="0" borderId="48"/>
    <xf numFmtId="0" fontId="49" fillId="0" borderId="0"/>
    <xf numFmtId="2" fontId="50" fillId="0" borderId="48"/>
    <xf numFmtId="0" fontId="10" fillId="0" borderId="48">
      <protection locked="0"/>
    </xf>
    <xf numFmtId="1" fontId="50" fillId="2" borderId="48"/>
    <xf numFmtId="1" fontId="50" fillId="2" borderId="48"/>
    <xf numFmtId="1" fontId="49" fillId="7" borderId="0"/>
    <xf numFmtId="1" fontId="50" fillId="2" borderId="48"/>
    <xf numFmtId="0" fontId="10" fillId="23" borderId="0"/>
    <xf numFmtId="0" fontId="10" fillId="0" borderId="0"/>
    <xf numFmtId="3" fontId="52" fillId="0" borderId="0"/>
    <xf numFmtId="0" fontId="52" fillId="0" borderId="0">
      <alignment horizontal="centerContinuous"/>
    </xf>
    <xf numFmtId="0" fontId="53" fillId="0" borderId="48" applyNumberFormat="0" applyFont="0" applyAlignment="0"/>
    <xf numFmtId="3" fontId="13" fillId="0" borderId="47" applyBorder="0"/>
    <xf numFmtId="9" fontId="54" fillId="0" borderId="0" applyFont="0" applyFill="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38" borderId="0" applyNumberFormat="0" applyBorder="0" applyAlignment="0" applyProtection="0"/>
    <xf numFmtId="0" fontId="8" fillId="42" borderId="0" applyNumberFormat="0" applyBorder="0" applyAlignment="0" applyProtection="0"/>
    <xf numFmtId="0" fontId="8" fillId="46" borderId="0" applyNumberFormat="0" applyBorder="0" applyAlignment="0" applyProtection="0"/>
    <xf numFmtId="0" fontId="8" fillId="50"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39" borderId="0" applyNumberFormat="0" applyBorder="0" applyAlignment="0" applyProtection="0"/>
    <xf numFmtId="0" fontId="8" fillId="43" borderId="0" applyNumberFormat="0" applyBorder="0" applyAlignment="0" applyProtection="0"/>
    <xf numFmtId="0" fontId="8" fillId="47" borderId="0" applyNumberFormat="0" applyBorder="0" applyAlignment="0" applyProtection="0"/>
    <xf numFmtId="0" fontId="8" fillId="51" borderId="0" applyNumberFormat="0" applyBorder="0" applyAlignment="0" applyProtection="0"/>
    <xf numFmtId="0" fontId="67" fillId="32" borderId="0" applyNumberFormat="0" applyBorder="0" applyAlignment="0" applyProtection="0"/>
    <xf numFmtId="0" fontId="67" fillId="36" borderId="0" applyNumberFormat="0" applyBorder="0" applyAlignment="0" applyProtection="0"/>
    <xf numFmtId="0" fontId="67" fillId="40" borderId="0" applyNumberFormat="0" applyBorder="0" applyAlignment="0" applyProtection="0"/>
    <xf numFmtId="0" fontId="67" fillId="44" borderId="0" applyNumberFormat="0" applyBorder="0" applyAlignment="0" applyProtection="0"/>
    <xf numFmtId="0" fontId="67" fillId="48" borderId="0" applyNumberFormat="0" applyBorder="0" applyAlignment="0" applyProtection="0"/>
    <xf numFmtId="0" fontId="67" fillId="52" borderId="0" applyNumberFormat="0" applyBorder="0" applyAlignment="0" applyProtection="0"/>
    <xf numFmtId="0" fontId="67" fillId="29" borderId="0" applyNumberFormat="0" applyBorder="0" applyAlignment="0" applyProtection="0"/>
    <xf numFmtId="0" fontId="67" fillId="33" borderId="0" applyNumberFormat="0" applyBorder="0" applyAlignment="0" applyProtection="0"/>
    <xf numFmtId="0" fontId="67" fillId="37" borderId="0" applyNumberFormat="0" applyBorder="0" applyAlignment="0" applyProtection="0"/>
    <xf numFmtId="0" fontId="67" fillId="41" borderId="0" applyNumberFormat="0" applyBorder="0" applyAlignment="0" applyProtection="0"/>
    <xf numFmtId="0" fontId="67" fillId="45" borderId="0" applyNumberFormat="0" applyBorder="0" applyAlignment="0" applyProtection="0"/>
    <xf numFmtId="0" fontId="67" fillId="49" borderId="0" applyNumberFormat="0" applyBorder="0" applyAlignment="0" applyProtection="0"/>
    <xf numFmtId="0" fontId="60" fillId="26" borderId="57" applyNumberFormat="0" applyAlignment="0" applyProtection="0"/>
    <xf numFmtId="0" fontId="61" fillId="26" borderId="56" applyNumberFormat="0" applyAlignment="0" applyProtection="0"/>
    <xf numFmtId="0" fontId="59" fillId="25" borderId="56" applyNumberFormat="0" applyAlignment="0" applyProtection="0"/>
    <xf numFmtId="0" fontId="66" fillId="0" borderId="61" applyNumberFormat="0" applyFill="0" applyAlignment="0" applyProtection="0"/>
    <xf numFmtId="0" fontId="65" fillId="0" borderId="0" applyNumberFormat="0" applyFill="0" applyBorder="0" applyAlignment="0" applyProtection="0"/>
    <xf numFmtId="0" fontId="30" fillId="3" borderId="0" applyNumberFormat="0" applyBorder="0" applyAlignment="0" applyProtection="0"/>
    <xf numFmtId="0" fontId="8" fillId="0" borderId="0"/>
    <xf numFmtId="0" fontId="10" fillId="28" borderId="60" applyNumberFormat="0" applyFont="0" applyAlignment="0" applyProtection="0"/>
    <xf numFmtId="0" fontId="58" fillId="24" borderId="0" applyNumberFormat="0" applyBorder="0" applyAlignment="0" applyProtection="0"/>
    <xf numFmtId="0" fontId="68" fillId="0" borderId="0" applyNumberFormat="0" applyFill="0" applyBorder="0" applyAlignment="0" applyProtection="0"/>
    <xf numFmtId="0" fontId="55" fillId="0" borderId="53" applyNumberFormat="0" applyFill="0" applyAlignment="0" applyProtection="0"/>
    <xf numFmtId="0" fontId="56" fillId="0" borderId="54" applyNumberFormat="0" applyFill="0" applyAlignment="0" applyProtection="0"/>
    <xf numFmtId="0" fontId="57" fillId="0" borderId="55" applyNumberFormat="0" applyFill="0" applyAlignment="0" applyProtection="0"/>
    <xf numFmtId="0" fontId="57" fillId="0" borderId="0" applyNumberFormat="0" applyFill="0" applyBorder="0" applyAlignment="0" applyProtection="0"/>
    <xf numFmtId="0" fontId="62" fillId="0" borderId="58" applyNumberFormat="0" applyFill="0" applyAlignment="0" applyProtection="0"/>
    <xf numFmtId="0" fontId="64" fillId="0" borderId="0" applyNumberFormat="0" applyFill="0" applyBorder="0" applyAlignment="0" applyProtection="0"/>
    <xf numFmtId="0" fontId="63" fillId="27" borderId="59" applyNumberFormat="0" applyAlignment="0" applyProtection="0"/>
  </cellStyleXfs>
  <cellXfs count="892">
    <xf numFmtId="0" fontId="0" fillId="0" borderId="0" xfId="0"/>
    <xf numFmtId="0" fontId="10" fillId="0" borderId="0" xfId="0" applyFont="1" applyBorder="1" applyProtection="1"/>
    <xf numFmtId="0" fontId="10" fillId="0" borderId="0" xfId="0" applyNumberFormat="1" applyFont="1" applyBorder="1" applyAlignment="1" applyProtection="1">
      <alignment horizontal="left"/>
    </xf>
    <xf numFmtId="0" fontId="10" fillId="0" borderId="0" xfId="0" applyNumberFormat="1" applyFont="1" applyBorder="1" applyAlignment="1" applyProtection="1">
      <alignment horizontal="centerContinuous"/>
    </xf>
    <xf numFmtId="166" fontId="10" fillId="0" borderId="0" xfId="0" applyNumberFormat="1" applyFont="1" applyBorder="1" applyProtection="1"/>
    <xf numFmtId="168" fontId="10" fillId="0" borderId="0" xfId="0" applyNumberFormat="1" applyFont="1" applyBorder="1" applyProtection="1"/>
    <xf numFmtId="168" fontId="13" fillId="0" borderId="0" xfId="0" applyNumberFormat="1" applyFont="1" applyFill="1" applyBorder="1" applyProtection="1"/>
    <xf numFmtId="0" fontId="0" fillId="0" borderId="0" xfId="0" applyBorder="1"/>
    <xf numFmtId="168" fontId="14" fillId="0" borderId="0" xfId="0" applyNumberFormat="1" applyFont="1" applyFill="1" applyBorder="1" applyProtection="1"/>
    <xf numFmtId="0" fontId="14" fillId="0" borderId="0" xfId="0" applyFont="1" applyFill="1" applyBorder="1" applyProtection="1"/>
    <xf numFmtId="0" fontId="0" fillId="0" borderId="1" xfId="0" applyBorder="1"/>
    <xf numFmtId="0" fontId="17" fillId="0" borderId="0" xfId="0" applyNumberFormat="1" applyFont="1" applyBorder="1" applyAlignment="1" applyProtection="1">
      <alignment horizontal="left"/>
    </xf>
    <xf numFmtId="0" fontId="19" fillId="0" borderId="0" xfId="0" applyNumberFormat="1" applyFont="1" applyBorder="1" applyAlignment="1" applyProtection="1">
      <alignment horizontal="left"/>
    </xf>
    <xf numFmtId="0" fontId="0" fillId="0" borderId="0" xfId="0" applyFill="1"/>
    <xf numFmtId="0" fontId="0" fillId="0" borderId="0" xfId="0" applyFill="1" applyBorder="1"/>
    <xf numFmtId="10" fontId="0" fillId="0" borderId="0" xfId="0" applyNumberFormat="1"/>
    <xf numFmtId="171" fontId="0" fillId="0" borderId="0" xfId="0" applyNumberFormat="1"/>
    <xf numFmtId="0" fontId="13" fillId="0" borderId="0" xfId="0" applyFont="1" applyFill="1" applyBorder="1" applyProtection="1"/>
    <xf numFmtId="0" fontId="10" fillId="0" borderId="0" xfId="0" applyFont="1" applyFill="1" applyBorder="1" applyProtection="1"/>
    <xf numFmtId="0" fontId="16" fillId="0" borderId="0" xfId="0" applyNumberFormat="1" applyFont="1" applyFill="1" applyBorder="1" applyAlignment="1" applyProtection="1">
      <alignment horizontal="left"/>
    </xf>
    <xf numFmtId="0" fontId="10" fillId="0" borderId="0" xfId="0" applyFont="1"/>
    <xf numFmtId="0" fontId="10" fillId="0" borderId="0" xfId="0" applyFont="1" applyBorder="1"/>
    <xf numFmtId="168" fontId="9" fillId="0" borderId="0" xfId="0" applyNumberFormat="1" applyFont="1" applyBorder="1" applyProtection="1"/>
    <xf numFmtId="168" fontId="9" fillId="0" borderId="0" xfId="0" applyNumberFormat="1" applyFont="1" applyFill="1" applyBorder="1" applyProtection="1"/>
    <xf numFmtId="0" fontId="9" fillId="0" borderId="0" xfId="0" applyFont="1" applyFill="1" applyBorder="1" applyProtection="1"/>
    <xf numFmtId="168" fontId="15" fillId="0" borderId="0" xfId="0" applyNumberFormat="1" applyFont="1" applyFill="1" applyBorder="1" applyProtection="1"/>
    <xf numFmtId="0" fontId="15" fillId="0" borderId="0" xfId="0" applyFont="1" applyFill="1" applyBorder="1" applyProtection="1"/>
    <xf numFmtId="168" fontId="9" fillId="0" borderId="0" xfId="0" applyNumberFormat="1" applyFont="1" applyBorder="1" applyAlignment="1" applyProtection="1">
      <alignment horizontal="left"/>
    </xf>
    <xf numFmtId="175" fontId="10" fillId="0" borderId="0" xfId="0" applyNumberFormat="1" applyFont="1" applyBorder="1" applyProtection="1"/>
    <xf numFmtId="175" fontId="10" fillId="0" borderId="0" xfId="0" applyNumberFormat="1" applyFont="1" applyFill="1" applyBorder="1" applyAlignment="1" applyProtection="1">
      <alignment horizontal="right"/>
    </xf>
    <xf numFmtId="166" fontId="10" fillId="0" borderId="0" xfId="0" applyNumberFormat="1" applyFont="1" applyFill="1" applyBorder="1" applyProtection="1"/>
    <xf numFmtId="0" fontId="12" fillId="0" borderId="0" xfId="0" applyNumberFormat="1" applyFont="1" applyBorder="1" applyAlignment="1" applyProtection="1">
      <alignment horizontal="left"/>
    </xf>
    <xf numFmtId="168" fontId="10" fillId="0" borderId="0" xfId="0" applyNumberFormat="1" applyFont="1" applyFill="1" applyBorder="1" applyProtection="1"/>
    <xf numFmtId="168" fontId="10" fillId="0" borderId="0" xfId="0" applyNumberFormat="1" applyFont="1" applyFill="1" applyBorder="1" applyAlignment="1" applyProtection="1">
      <alignment horizontal="right"/>
    </xf>
    <xf numFmtId="166" fontId="13" fillId="0" borderId="0" xfId="0" applyNumberFormat="1" applyFont="1" applyFill="1" applyBorder="1" applyProtection="1"/>
    <xf numFmtId="166" fontId="14" fillId="0" borderId="0" xfId="0" applyNumberFormat="1" applyFont="1" applyFill="1"/>
    <xf numFmtId="0" fontId="10" fillId="0" borderId="0" xfId="1" applyBorder="1"/>
    <xf numFmtId="0" fontId="24" fillId="0" borderId="0" xfId="1" applyFont="1" applyBorder="1" applyAlignment="1">
      <alignment horizontal="center"/>
    </xf>
    <xf numFmtId="0" fontId="23" fillId="0" borderId="0" xfId="1" applyFont="1" applyBorder="1" applyAlignment="1">
      <alignment horizontal="center"/>
    </xf>
    <xf numFmtId="0" fontId="10" fillId="0" borderId="0" xfId="0" applyFont="1" applyFill="1" applyBorder="1"/>
    <xf numFmtId="0" fontId="31" fillId="0" borderId="0" xfId="0" applyFont="1" applyProtection="1"/>
    <xf numFmtId="0" fontId="33" fillId="3" borderId="0" xfId="4" applyFont="1" applyAlignment="1">
      <alignment horizontal="center"/>
    </xf>
    <xf numFmtId="0" fontId="0" fillId="0" borderId="0" xfId="0" applyFill="1" applyBorder="1" applyAlignment="1">
      <alignment horizontal="right"/>
    </xf>
    <xf numFmtId="0" fontId="9" fillId="0" borderId="0" xfId="0" applyFont="1" applyBorder="1"/>
    <xf numFmtId="0" fontId="10" fillId="0" borderId="0" xfId="0" applyFont="1" applyFill="1" applyBorder="1" applyAlignment="1">
      <alignment horizontal="right"/>
    </xf>
    <xf numFmtId="1" fontId="18" fillId="0" borderId="0" xfId="0" quotePrefix="1" applyNumberFormat="1" applyFont="1" applyBorder="1" applyAlignment="1" applyProtection="1">
      <alignment horizontal="center" wrapText="1"/>
    </xf>
    <xf numFmtId="0" fontId="0" fillId="0" borderId="0" xfId="0" applyFill="1" applyAlignment="1">
      <alignment wrapText="1"/>
    </xf>
    <xf numFmtId="0" fontId="34" fillId="0" borderId="0" xfId="0" applyFont="1" applyAlignment="1">
      <alignment horizontal="right" wrapText="1"/>
    </xf>
    <xf numFmtId="0" fontId="0" fillId="4" borderId="0" xfId="0" applyFill="1" applyBorder="1"/>
    <xf numFmtId="0" fontId="0" fillId="0" borderId="6" xfId="0" applyFill="1" applyBorder="1"/>
    <xf numFmtId="0" fontId="0" fillId="0" borderId="7" xfId="0" applyBorder="1"/>
    <xf numFmtId="168" fontId="14" fillId="0" borderId="8" xfId="0" applyNumberFormat="1" applyFont="1" applyFill="1" applyBorder="1" applyProtection="1"/>
    <xf numFmtId="0" fontId="0" fillId="0" borderId="9" xfId="0" applyFill="1" applyBorder="1" applyAlignment="1">
      <alignment wrapText="1"/>
    </xf>
    <xf numFmtId="168" fontId="14" fillId="0" borderId="10" xfId="0" applyNumberFormat="1" applyFont="1" applyFill="1" applyBorder="1" applyProtection="1"/>
    <xf numFmtId="0" fontId="0" fillId="0" borderId="9" xfId="0" applyFill="1" applyBorder="1"/>
    <xf numFmtId="0" fontId="0" fillId="0" borderId="10" xfId="0" applyBorder="1"/>
    <xf numFmtId="0" fontId="10" fillId="0" borderId="9" xfId="0" applyFont="1" applyFill="1" applyBorder="1"/>
    <xf numFmtId="0" fontId="10" fillId="0" borderId="10" xfId="0" applyFont="1" applyBorder="1"/>
    <xf numFmtId="0" fontId="10" fillId="0" borderId="9" xfId="0" applyFont="1" applyFill="1" applyBorder="1" applyAlignment="1">
      <alignment horizontal="right"/>
    </xf>
    <xf numFmtId="0" fontId="0" fillId="0" borderId="11" xfId="0" applyFill="1" applyBorder="1" applyAlignment="1">
      <alignment horizontal="right"/>
    </xf>
    <xf numFmtId="168" fontId="10" fillId="0" borderId="12" xfId="0" applyNumberFormat="1" applyFont="1" applyFill="1" applyBorder="1" applyAlignment="1" applyProtection="1">
      <alignment horizontal="right"/>
    </xf>
    <xf numFmtId="0" fontId="0" fillId="0" borderId="13" xfId="0" applyBorder="1"/>
    <xf numFmtId="0" fontId="34" fillId="0" borderId="0" xfId="0" applyFont="1" applyFill="1" applyAlignment="1">
      <alignment horizontal="right" wrapText="1"/>
    </xf>
    <xf numFmtId="168" fontId="21" fillId="0" borderId="0" xfId="0" applyNumberFormat="1" applyFont="1" applyFill="1" applyBorder="1" applyProtection="1"/>
    <xf numFmtId="168" fontId="26" fillId="0" borderId="0" xfId="0" applyNumberFormat="1" applyFont="1" applyFill="1" applyBorder="1" applyProtection="1"/>
    <xf numFmtId="0" fontId="0" fillId="0" borderId="14" xfId="0" applyBorder="1"/>
    <xf numFmtId="168" fontId="9" fillId="0" borderId="14" xfId="0" applyNumberFormat="1" applyFont="1" applyBorder="1" applyProtection="1"/>
    <xf numFmtId="168" fontId="10" fillId="0" borderId="14" xfId="0" applyNumberFormat="1" applyFont="1" applyBorder="1" applyProtection="1"/>
    <xf numFmtId="0" fontId="10" fillId="0" borderId="14" xfId="0" applyFont="1" applyBorder="1" applyProtection="1"/>
    <xf numFmtId="168" fontId="9" fillId="0" borderId="14" xfId="0" applyNumberFormat="1" applyFont="1" applyFill="1" applyBorder="1" applyProtection="1"/>
    <xf numFmtId="168" fontId="15" fillId="0" borderId="14" xfId="0" applyNumberFormat="1" applyFont="1" applyBorder="1" applyProtection="1"/>
    <xf numFmtId="0" fontId="15" fillId="0" borderId="14" xfId="0" applyFont="1" applyBorder="1" applyProtection="1"/>
    <xf numFmtId="0" fontId="10" fillId="0" borderId="14" xfId="0" applyFont="1" applyFill="1" applyBorder="1" applyProtection="1"/>
    <xf numFmtId="0" fontId="0" fillId="4" borderId="17" xfId="0" applyFill="1" applyBorder="1"/>
    <xf numFmtId="0" fontId="10" fillId="4" borderId="2" xfId="0" applyFont="1" applyFill="1" applyBorder="1" applyProtection="1"/>
    <xf numFmtId="0" fontId="0" fillId="4" borderId="3" xfId="0" applyFill="1" applyBorder="1"/>
    <xf numFmtId="0" fontId="13" fillId="4" borderId="3" xfId="0" applyFont="1" applyFill="1" applyBorder="1" applyProtection="1"/>
    <xf numFmtId="0" fontId="0" fillId="4" borderId="4" xfId="0" applyFill="1" applyBorder="1"/>
    <xf numFmtId="168" fontId="9" fillId="0" borderId="18" xfId="0" applyNumberFormat="1" applyFont="1" applyBorder="1" applyProtection="1"/>
    <xf numFmtId="168" fontId="10" fillId="0" borderId="18" xfId="0" applyNumberFormat="1" applyFont="1" applyBorder="1" applyProtection="1"/>
    <xf numFmtId="0" fontId="10" fillId="0" borderId="18" xfId="0" applyFont="1" applyFill="1" applyBorder="1" applyProtection="1"/>
    <xf numFmtId="0" fontId="0" fillId="0" borderId="18" xfId="0" applyFill="1" applyBorder="1"/>
    <xf numFmtId="0" fontId="10" fillId="0" borderId="14" xfId="0" applyFont="1" applyBorder="1"/>
    <xf numFmtId="166" fontId="10" fillId="0" borderId="14" xfId="0" applyNumberFormat="1" applyFont="1" applyFill="1" applyBorder="1" applyProtection="1"/>
    <xf numFmtId="168" fontId="10" fillId="0" borderId="14" xfId="0" applyNumberFormat="1" applyFont="1" applyFill="1" applyBorder="1" applyProtection="1"/>
    <xf numFmtId="168" fontId="10" fillId="0" borderId="14" xfId="0" applyNumberFormat="1" applyFont="1" applyFill="1" applyBorder="1" applyAlignment="1" applyProtection="1">
      <alignment horizontal="right"/>
    </xf>
    <xf numFmtId="166" fontId="13" fillId="0" borderId="14" xfId="0" applyNumberFormat="1" applyFont="1" applyFill="1" applyBorder="1" applyProtection="1"/>
    <xf numFmtId="166" fontId="14" fillId="0" borderId="14" xfId="0" applyNumberFormat="1" applyFont="1" applyFill="1" applyBorder="1"/>
    <xf numFmtId="168" fontId="13" fillId="0" borderId="14" xfId="0" applyNumberFormat="1" applyFont="1" applyFill="1" applyBorder="1" applyProtection="1"/>
    <xf numFmtId="168" fontId="14" fillId="0" borderId="14" xfId="0" applyNumberFormat="1" applyFont="1" applyFill="1" applyBorder="1" applyProtection="1"/>
    <xf numFmtId="0" fontId="20" fillId="0" borderId="14" xfId="0" applyFont="1" applyBorder="1" applyAlignment="1">
      <alignment horizontal="right"/>
    </xf>
    <xf numFmtId="1" fontId="10" fillId="0" borderId="14" xfId="0" applyNumberFormat="1" applyFont="1" applyFill="1" applyBorder="1" applyProtection="1"/>
    <xf numFmtId="166" fontId="13" fillId="0" borderId="14" xfId="0" applyNumberFormat="1" applyFont="1" applyFill="1" applyBorder="1"/>
    <xf numFmtId="166" fontId="10" fillId="0" borderId="14" xfId="0" applyNumberFormat="1" applyFont="1" applyBorder="1" applyProtection="1"/>
    <xf numFmtId="168" fontId="10" fillId="0" borderId="15" xfId="0" applyNumberFormat="1" applyFont="1" applyFill="1" applyBorder="1" applyProtection="1"/>
    <xf numFmtId="168" fontId="21" fillId="0" borderId="14" xfId="0" applyNumberFormat="1" applyFont="1" applyBorder="1" applyProtection="1"/>
    <xf numFmtId="168" fontId="26" fillId="0" borderId="14" xfId="0" applyNumberFormat="1" applyFont="1" applyBorder="1" applyProtection="1"/>
    <xf numFmtId="0" fontId="9" fillId="0" borderId="18" xfId="0" applyFont="1" applyFill="1" applyBorder="1" applyAlignment="1" applyProtection="1">
      <alignment horizontal="centerContinuous"/>
    </xf>
    <xf numFmtId="168" fontId="15" fillId="0" borderId="19" xfId="0" applyNumberFormat="1" applyFont="1" applyBorder="1" applyProtection="1"/>
    <xf numFmtId="165" fontId="13" fillId="0" borderId="18" xfId="0" quotePrefix="1" applyNumberFormat="1" applyFont="1" applyFill="1" applyBorder="1" applyAlignment="1" applyProtection="1">
      <alignment horizontal="left"/>
    </xf>
    <xf numFmtId="168" fontId="15" fillId="0" borderId="18" xfId="0" applyNumberFormat="1" applyFont="1" applyBorder="1" applyAlignment="1" applyProtection="1">
      <alignment horizontal="left"/>
    </xf>
    <xf numFmtId="1" fontId="25" fillId="0" borderId="18" xfId="0" applyNumberFormat="1" applyFont="1" applyFill="1" applyBorder="1" applyAlignment="1" applyProtection="1">
      <alignment horizontal="right"/>
    </xf>
    <xf numFmtId="0" fontId="22" fillId="0" borderId="18" xfId="0" applyFont="1" applyFill="1" applyBorder="1"/>
    <xf numFmtId="0" fontId="10" fillId="0" borderId="20" xfId="0" applyNumberFormat="1" applyFont="1" applyBorder="1" applyAlignment="1" applyProtection="1">
      <alignment horizontal="centerContinuous"/>
    </xf>
    <xf numFmtId="0" fontId="10" fillId="0" borderId="21" xfId="0" applyFont="1" applyBorder="1" applyProtection="1"/>
    <xf numFmtId="0" fontId="9" fillId="0" borderId="20" xfId="0" applyFont="1" applyBorder="1" applyProtection="1"/>
    <xf numFmtId="0" fontId="15" fillId="0" borderId="20" xfId="0" applyFont="1" applyBorder="1"/>
    <xf numFmtId="0" fontId="10" fillId="0" borderId="20" xfId="0" applyFont="1" applyBorder="1" applyProtection="1"/>
    <xf numFmtId="0" fontId="13" fillId="0" borderId="20" xfId="0" applyFont="1" applyBorder="1" applyProtection="1"/>
    <xf numFmtId="0" fontId="0" fillId="0" borderId="20" xfId="0" applyBorder="1"/>
    <xf numFmtId="0" fontId="13" fillId="0" borderId="20" xfId="0" applyFont="1" applyFill="1" applyBorder="1" applyProtection="1"/>
    <xf numFmtId="0" fontId="0" fillId="0" borderId="20" xfId="0" applyFill="1" applyBorder="1"/>
    <xf numFmtId="0" fontId="14" fillId="0" borderId="20" xfId="0" applyFont="1" applyFill="1" applyBorder="1" applyProtection="1"/>
    <xf numFmtId="0" fontId="10" fillId="0" borderId="20" xfId="0" applyFont="1" applyFill="1" applyBorder="1" applyProtection="1"/>
    <xf numFmtId="0" fontId="13" fillId="0" borderId="0" xfId="0" applyFont="1" applyBorder="1"/>
    <xf numFmtId="168" fontId="10" fillId="0" borderId="1" xfId="0" applyNumberFormat="1" applyFont="1" applyBorder="1" applyProtection="1"/>
    <xf numFmtId="168" fontId="10" fillId="0" borderId="16" xfId="0" applyNumberFormat="1" applyFont="1" applyBorder="1" applyProtection="1"/>
    <xf numFmtId="0" fontId="10" fillId="0" borderId="22" xfId="0" applyFont="1" applyBorder="1" applyProtection="1"/>
    <xf numFmtId="168" fontId="9" fillId="0" borderId="19" xfId="0" applyNumberFormat="1" applyFont="1" applyFill="1" applyBorder="1" applyProtection="1"/>
    <xf numFmtId="0" fontId="15" fillId="0" borderId="21" xfId="0" applyFont="1" applyFill="1" applyBorder="1" applyProtection="1"/>
    <xf numFmtId="168" fontId="10" fillId="0" borderId="19" xfId="0" applyNumberFormat="1" applyFont="1" applyBorder="1" applyProtection="1"/>
    <xf numFmtId="0" fontId="15" fillId="0" borderId="21" xfId="0" applyFont="1" applyBorder="1" applyProtection="1"/>
    <xf numFmtId="166" fontId="10" fillId="5" borderId="1" xfId="0" applyNumberFormat="1" applyFont="1" applyFill="1" applyBorder="1" applyProtection="1"/>
    <xf numFmtId="0" fontId="35" fillId="0" borderId="10" xfId="0" applyNumberFormat="1" applyFont="1" applyFill="1" applyBorder="1" applyAlignment="1" applyProtection="1">
      <alignment horizontal="left"/>
    </xf>
    <xf numFmtId="0" fontId="36" fillId="0" borderId="0" xfId="0" applyNumberFormat="1" applyFont="1" applyFill="1" applyBorder="1" applyAlignment="1" applyProtection="1">
      <alignment horizontal="left"/>
    </xf>
    <xf numFmtId="0" fontId="0" fillId="0" borderId="6" xfId="0" applyFill="1" applyBorder="1" applyAlignment="1">
      <alignment wrapText="1"/>
    </xf>
    <xf numFmtId="1" fontId="9" fillId="0" borderId="7" xfId="0" quotePrefix="1" applyNumberFormat="1" applyFont="1" applyBorder="1" applyAlignment="1" applyProtection="1">
      <alignment horizontal="center" wrapText="1"/>
    </xf>
    <xf numFmtId="0" fontId="35" fillId="0" borderId="8" xfId="0" applyNumberFormat="1" applyFont="1" applyFill="1" applyBorder="1" applyAlignment="1" applyProtection="1">
      <alignment horizontal="left"/>
    </xf>
    <xf numFmtId="0" fontId="0" fillId="0" borderId="23" xfId="0" applyBorder="1"/>
    <xf numFmtId="166" fontId="9" fillId="0" borderId="26" xfId="0" applyNumberFormat="1" applyFont="1" applyFill="1" applyBorder="1" applyProtection="1"/>
    <xf numFmtId="168" fontId="10" fillId="0" borderId="26" xfId="0" applyNumberFormat="1" applyFont="1" applyFill="1" applyBorder="1" applyProtection="1"/>
    <xf numFmtId="0" fontId="0" fillId="0" borderId="27" xfId="0" applyBorder="1"/>
    <xf numFmtId="168" fontId="10" fillId="0" borderId="30" xfId="0" applyNumberFormat="1" applyFont="1" applyBorder="1" applyProtection="1"/>
    <xf numFmtId="0" fontId="10" fillId="0" borderId="30" xfId="0" applyFont="1" applyBorder="1"/>
    <xf numFmtId="168" fontId="10" fillId="0" borderId="30" xfId="0" applyNumberFormat="1" applyFont="1" applyFill="1" applyBorder="1" applyProtection="1"/>
    <xf numFmtId="0" fontId="10" fillId="0" borderId="27" xfId="0" applyFont="1" applyBorder="1"/>
    <xf numFmtId="0" fontId="0" fillId="0" borderId="27" xfId="0" applyFill="1" applyBorder="1"/>
    <xf numFmtId="168" fontId="10" fillId="0" borderId="30" xfId="0" applyNumberFormat="1" applyFont="1" applyFill="1" applyBorder="1" applyAlignment="1" applyProtection="1">
      <alignment horizontal="right"/>
    </xf>
    <xf numFmtId="168" fontId="26" fillId="0" borderId="30" xfId="0" applyNumberFormat="1" applyFont="1" applyBorder="1" applyProtection="1"/>
    <xf numFmtId="0" fontId="0" fillId="0" borderId="31" xfId="0" applyBorder="1"/>
    <xf numFmtId="0" fontId="9" fillId="0" borderId="18" xfId="0" applyFont="1" applyFill="1" applyBorder="1" applyAlignment="1" applyProtection="1">
      <alignment horizontal="left"/>
    </xf>
    <xf numFmtId="0" fontId="10" fillId="0" borderId="20" xfId="0" applyNumberFormat="1" applyFont="1" applyBorder="1" applyAlignment="1" applyProtection="1">
      <alignment horizontal="left"/>
    </xf>
    <xf numFmtId="168" fontId="15" fillId="0" borderId="19" xfId="0" applyNumberFormat="1" applyFont="1" applyBorder="1" applyAlignment="1" applyProtection="1">
      <alignment horizontal="left"/>
    </xf>
    <xf numFmtId="0" fontId="0" fillId="0" borderId="23" xfId="0" applyBorder="1" applyAlignment="1">
      <alignment horizontal="left"/>
    </xf>
    <xf numFmtId="0" fontId="10" fillId="0" borderId="25" xfId="0" applyFont="1" applyBorder="1" applyAlignment="1" applyProtection="1">
      <alignment horizontal="left"/>
    </xf>
    <xf numFmtId="0" fontId="9" fillId="0" borderId="28" xfId="0" applyFont="1" applyFill="1" applyBorder="1" applyAlignment="1" applyProtection="1">
      <alignment horizontal="left"/>
    </xf>
    <xf numFmtId="0" fontId="0" fillId="0" borderId="27" xfId="0" applyBorder="1" applyAlignment="1">
      <alignment horizontal="left"/>
    </xf>
    <xf numFmtId="0" fontId="9" fillId="0" borderId="29" xfId="0" applyFont="1" applyBorder="1" applyAlignment="1" applyProtection="1">
      <alignment horizontal="left"/>
    </xf>
    <xf numFmtId="0" fontId="10" fillId="0" borderId="29" xfId="0" applyFont="1" applyBorder="1" applyAlignment="1" applyProtection="1">
      <alignment horizontal="left"/>
    </xf>
    <xf numFmtId="0" fontId="13" fillId="0" borderId="29" xfId="0" applyFont="1" applyBorder="1" applyAlignment="1" applyProtection="1">
      <alignment horizontal="left"/>
    </xf>
    <xf numFmtId="0" fontId="10" fillId="0" borderId="18"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0" xfId="0" applyFont="1" applyFill="1" applyBorder="1" applyAlignment="1" applyProtection="1">
      <alignment horizontal="left"/>
    </xf>
    <xf numFmtId="0" fontId="0" fillId="0" borderId="20" xfId="0" applyFill="1" applyBorder="1" applyAlignment="1">
      <alignment horizontal="left"/>
    </xf>
    <xf numFmtId="0" fontId="14" fillId="0" borderId="0" xfId="0" applyFont="1" applyFill="1" applyBorder="1" applyAlignment="1" applyProtection="1">
      <alignment hor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0" fillId="0" borderId="21" xfId="0" applyFont="1" applyBorder="1" applyAlignment="1" applyProtection="1">
      <alignment horizontal="left"/>
    </xf>
    <xf numFmtId="0" fontId="9" fillId="0" borderId="24" xfId="0" applyFont="1" applyFill="1" applyBorder="1" applyAlignment="1" applyProtection="1">
      <alignment horizontal="left"/>
    </xf>
    <xf numFmtId="0" fontId="15" fillId="0" borderId="25" xfId="0" applyFont="1" applyBorder="1" applyAlignment="1">
      <alignment horizontal="left"/>
    </xf>
    <xf numFmtId="168" fontId="10" fillId="0" borderId="26" xfId="0" applyNumberFormat="1" applyFont="1" applyBorder="1" applyProtection="1"/>
    <xf numFmtId="0" fontId="10" fillId="0" borderId="26" xfId="0" applyFont="1" applyBorder="1"/>
    <xf numFmtId="168" fontId="15" fillId="0" borderId="33" xfId="0" applyNumberFormat="1" applyFont="1" applyBorder="1" applyAlignment="1" applyProtection="1">
      <alignment horizontal="left"/>
    </xf>
    <xf numFmtId="0" fontId="0" fillId="0" borderId="34" xfId="0" applyBorder="1" applyAlignment="1">
      <alignment horizontal="left"/>
    </xf>
    <xf numFmtId="0" fontId="10" fillId="0" borderId="35" xfId="0" applyFont="1" applyBorder="1" applyAlignment="1" applyProtection="1">
      <alignment horizontal="left"/>
    </xf>
    <xf numFmtId="168" fontId="9" fillId="0" borderId="34" xfId="0" applyNumberFormat="1" applyFont="1" applyBorder="1" applyAlignment="1" applyProtection="1">
      <alignment horizontal="left"/>
    </xf>
    <xf numFmtId="168" fontId="9" fillId="0" borderId="1" xfId="0" applyNumberFormat="1" applyFont="1" applyBorder="1" applyAlignment="1" applyProtection="1">
      <alignment horizontal="left"/>
    </xf>
    <xf numFmtId="168" fontId="9" fillId="0" borderId="1" xfId="0" applyNumberFormat="1" applyFont="1" applyFill="1" applyBorder="1" applyProtection="1"/>
    <xf numFmtId="0" fontId="9" fillId="0" borderId="35" xfId="0" applyFont="1" applyBorder="1" applyAlignment="1" applyProtection="1">
      <alignment horizontal="left"/>
    </xf>
    <xf numFmtId="0" fontId="13" fillId="0" borderId="25" xfId="0" applyFont="1" applyFill="1" applyBorder="1" applyAlignment="1" applyProtection="1">
      <alignment horizontal="left"/>
    </xf>
    <xf numFmtId="0" fontId="10" fillId="0" borderId="26" xfId="0" applyFont="1" applyFill="1" applyBorder="1" applyProtection="1"/>
    <xf numFmtId="0" fontId="0" fillId="0" borderId="35" xfId="0" applyBorder="1" applyAlignment="1">
      <alignment horizontal="left"/>
    </xf>
    <xf numFmtId="0" fontId="13" fillId="0" borderId="35" xfId="0" applyFont="1" applyFill="1" applyBorder="1" applyAlignment="1" applyProtection="1">
      <alignment horizontal="left"/>
    </xf>
    <xf numFmtId="168" fontId="9" fillId="0" borderId="1" xfId="0" applyNumberFormat="1" applyFont="1" applyFill="1" applyBorder="1" applyAlignment="1" applyProtection="1">
      <alignment horizontal="left"/>
    </xf>
    <xf numFmtId="0" fontId="13" fillId="0" borderId="21" xfId="0" applyFont="1" applyFill="1" applyBorder="1" applyAlignment="1" applyProtection="1">
      <alignment horizontal="left"/>
    </xf>
    <xf numFmtId="168" fontId="9" fillId="0" borderId="1" xfId="0" applyNumberFormat="1" applyFont="1" applyBorder="1" applyProtection="1"/>
    <xf numFmtId="0" fontId="13" fillId="0" borderId="1" xfId="0" applyFont="1" applyFill="1" applyBorder="1" applyAlignment="1" applyProtection="1">
      <alignment horizontal="left"/>
    </xf>
    <xf numFmtId="0" fontId="0" fillId="0" borderId="21" xfId="0" applyFill="1" applyBorder="1" applyAlignment="1">
      <alignment horizontal="left"/>
    </xf>
    <xf numFmtId="0" fontId="0" fillId="0" borderId="36" xfId="0" applyBorder="1"/>
    <xf numFmtId="0" fontId="9" fillId="0" borderId="38" xfId="0" applyFont="1" applyBorder="1" applyAlignment="1">
      <alignment horizontal="center"/>
    </xf>
    <xf numFmtId="0" fontId="9" fillId="0" borderId="40" xfId="0" applyFont="1" applyBorder="1" applyAlignment="1">
      <alignment horizontal="center"/>
    </xf>
    <xf numFmtId="168" fontId="10" fillId="0" borderId="0" xfId="0" applyNumberFormat="1" applyFont="1" applyBorder="1" applyAlignment="1" applyProtection="1">
      <alignment horizontal="left"/>
    </xf>
    <xf numFmtId="0" fontId="10" fillId="0" borderId="38" xfId="0" applyFont="1" applyBorder="1" applyAlignment="1">
      <alignment horizontal="center"/>
    </xf>
    <xf numFmtId="0" fontId="10" fillId="0" borderId="40" xfId="0" applyFont="1" applyBorder="1" applyAlignment="1">
      <alignment horizontal="center"/>
    </xf>
    <xf numFmtId="168" fontId="14" fillId="0" borderId="6" xfId="0" applyNumberFormat="1" applyFont="1" applyFill="1" applyBorder="1" applyProtection="1"/>
    <xf numFmtId="0" fontId="19" fillId="0" borderId="7" xfId="0" applyNumberFormat="1" applyFont="1" applyBorder="1" applyAlignment="1" applyProtection="1">
      <alignment horizontal="left"/>
    </xf>
    <xf numFmtId="1" fontId="18" fillId="0" borderId="7" xfId="0" quotePrefix="1" applyNumberFormat="1" applyFont="1" applyBorder="1" applyAlignment="1" applyProtection="1">
      <alignment horizontal="center"/>
    </xf>
    <xf numFmtId="168" fontId="14" fillId="0" borderId="9" xfId="0" applyNumberFormat="1" applyFont="1" applyFill="1" applyBorder="1" applyProtection="1"/>
    <xf numFmtId="0" fontId="0" fillId="0" borderId="9" xfId="0" applyBorder="1"/>
    <xf numFmtId="0" fontId="10" fillId="0" borderId="9" xfId="0" applyFont="1" applyBorder="1"/>
    <xf numFmtId="0" fontId="0" fillId="0" borderId="12" xfId="0" applyBorder="1"/>
    <xf numFmtId="0" fontId="0" fillId="0" borderId="42" xfId="0" applyBorder="1"/>
    <xf numFmtId="1" fontId="18" fillId="0" borderId="7" xfId="0" quotePrefix="1" applyNumberFormat="1" applyFont="1" applyBorder="1" applyAlignment="1" applyProtection="1">
      <alignment horizontal="center" wrapText="1"/>
    </xf>
    <xf numFmtId="0" fontId="9" fillId="0" borderId="1" xfId="0" applyFont="1" applyBorder="1" applyAlignment="1">
      <alignment horizontal="center"/>
    </xf>
    <xf numFmtId="0" fontId="18" fillId="0" borderId="1" xfId="0" applyNumberFormat="1" applyFont="1" applyBorder="1" applyAlignment="1" applyProtection="1">
      <alignment horizontal="left"/>
    </xf>
    <xf numFmtId="170" fontId="0" fillId="5" borderId="0" xfId="0" applyNumberFormat="1" applyFill="1" applyBorder="1"/>
    <xf numFmtId="176" fontId="0" fillId="5" borderId="0" xfId="3" applyNumberFormat="1" applyFont="1" applyFill="1" applyBorder="1"/>
    <xf numFmtId="176" fontId="0" fillId="0" borderId="0" xfId="3" applyNumberFormat="1" applyFont="1" applyBorder="1"/>
    <xf numFmtId="3" fontId="0" fillId="5" borderId="0" xfId="0" applyNumberFormat="1" applyFill="1" applyBorder="1"/>
    <xf numFmtId="0" fontId="0" fillId="0" borderId="11" xfId="0" applyBorder="1"/>
    <xf numFmtId="1" fontId="9" fillId="0" borderId="5" xfId="0" quotePrefix="1" applyNumberFormat="1" applyFont="1" applyBorder="1" applyAlignment="1" applyProtection="1">
      <alignment horizontal="center" wrapText="1"/>
    </xf>
    <xf numFmtId="0" fontId="9" fillId="0" borderId="34" xfId="0" applyFont="1" applyBorder="1" applyAlignment="1">
      <alignment horizontal="left"/>
    </xf>
    <xf numFmtId="0" fontId="9" fillId="0" borderId="35" xfId="0" applyFont="1" applyFill="1" applyBorder="1" applyAlignment="1" applyProtection="1">
      <alignment horizontal="left"/>
    </xf>
    <xf numFmtId="169" fontId="9" fillId="0" borderId="32" xfId="0" applyNumberFormat="1" applyFont="1" applyBorder="1" applyProtection="1"/>
    <xf numFmtId="169" fontId="9" fillId="0" borderId="26" xfId="0" applyNumberFormat="1" applyFont="1" applyBorder="1" applyProtection="1"/>
    <xf numFmtId="166" fontId="14" fillId="0" borderId="26" xfId="0" applyNumberFormat="1" applyFont="1" applyFill="1" applyBorder="1" applyProtection="1"/>
    <xf numFmtId="164" fontId="9" fillId="0" borderId="15" xfId="3" applyFont="1" applyFill="1" applyBorder="1" applyProtection="1"/>
    <xf numFmtId="178" fontId="9" fillId="0" borderId="15" xfId="3" applyNumberFormat="1" applyFont="1" applyFill="1" applyBorder="1" applyProtection="1"/>
    <xf numFmtId="178" fontId="9" fillId="5" borderId="15" xfId="3" applyNumberFormat="1" applyFont="1" applyFill="1" applyBorder="1" applyProtection="1"/>
    <xf numFmtId="164" fontId="9" fillId="0" borderId="14" xfId="3" applyFont="1" applyFill="1" applyBorder="1"/>
    <xf numFmtId="176" fontId="9" fillId="5" borderId="32" xfId="3" applyNumberFormat="1" applyFont="1" applyFill="1" applyBorder="1" applyProtection="1"/>
    <xf numFmtId="178" fontId="10" fillId="5" borderId="39" xfId="3" applyNumberFormat="1" applyFont="1" applyFill="1" applyBorder="1" applyProtection="1"/>
    <xf numFmtId="178" fontId="10" fillId="0" borderId="38" xfId="3" applyNumberFormat="1" applyFont="1" applyFill="1" applyBorder="1" applyProtection="1"/>
    <xf numFmtId="178" fontId="10" fillId="5" borderId="41" xfId="3" applyNumberFormat="1" applyFont="1" applyFill="1" applyBorder="1" applyProtection="1"/>
    <xf numFmtId="178" fontId="10" fillId="0" borderId="40" xfId="3" applyNumberFormat="1" applyFont="1" applyFill="1" applyBorder="1" applyProtection="1"/>
    <xf numFmtId="178" fontId="0" fillId="0" borderId="0" xfId="3" applyNumberFormat="1" applyFont="1" applyBorder="1"/>
    <xf numFmtId="178" fontId="0" fillId="0" borderId="36" xfId="3" applyNumberFormat="1" applyFont="1" applyBorder="1"/>
    <xf numFmtId="178" fontId="10" fillId="0" borderId="39" xfId="3" applyNumberFormat="1" applyFont="1" applyFill="1" applyBorder="1" applyProtection="1"/>
    <xf numFmtId="0" fontId="9" fillId="0" borderId="1" xfId="0" applyFont="1" applyBorder="1" applyAlignment="1">
      <alignment horizontal="center"/>
    </xf>
    <xf numFmtId="176" fontId="10" fillId="0" borderId="15" xfId="3" applyNumberFormat="1" applyFont="1" applyFill="1" applyBorder="1" applyProtection="1"/>
    <xf numFmtId="178" fontId="10" fillId="0" borderId="15" xfId="3" applyNumberFormat="1" applyFont="1" applyFill="1" applyBorder="1" applyProtection="1"/>
    <xf numFmtId="176" fontId="10" fillId="0" borderId="0" xfId="3" applyNumberFormat="1" applyFont="1" applyFill="1" applyBorder="1" applyProtection="1"/>
    <xf numFmtId="168" fontId="10" fillId="0" borderId="18" xfId="0" applyNumberFormat="1" applyFont="1" applyFill="1" applyBorder="1" applyProtection="1"/>
    <xf numFmtId="0" fontId="18" fillId="0" borderId="0" xfId="1" applyFont="1" applyBorder="1"/>
    <xf numFmtId="0" fontId="28" fillId="0" borderId="0" xfId="1" applyFont="1" applyFill="1" applyBorder="1" applyAlignment="1">
      <alignment vertical="center"/>
    </xf>
    <xf numFmtId="0" fontId="37" fillId="0" borderId="7" xfId="0" applyFont="1" applyBorder="1"/>
    <xf numFmtId="0" fontId="37" fillId="0" borderId="0" xfId="0" applyFont="1" applyBorder="1" applyAlignment="1">
      <alignment horizontal="center"/>
    </xf>
    <xf numFmtId="177" fontId="37" fillId="0" borderId="0" xfId="0" applyNumberFormat="1" applyFont="1" applyBorder="1"/>
    <xf numFmtId="0" fontId="0" fillId="0" borderId="8" xfId="0" applyBorder="1"/>
    <xf numFmtId="0" fontId="9" fillId="0" borderId="21" xfId="0" applyFont="1" applyBorder="1" applyAlignment="1">
      <alignment horizontal="center"/>
    </xf>
    <xf numFmtId="0" fontId="10" fillId="0" borderId="7" xfId="0" applyFont="1" applyBorder="1" applyAlignment="1">
      <alignment horizontal="center"/>
    </xf>
    <xf numFmtId="0" fontId="13" fillId="0" borderId="1" xfId="1" applyFont="1" applyBorder="1"/>
    <xf numFmtId="0" fontId="9" fillId="0" borderId="0" xfId="1" applyFont="1" applyBorder="1"/>
    <xf numFmtId="0" fontId="12" fillId="0" borderId="0" xfId="1" applyFont="1" applyBorder="1"/>
    <xf numFmtId="0" fontId="9" fillId="0" borderId="40" xfId="0" applyFont="1" applyBorder="1"/>
    <xf numFmtId="178" fontId="9" fillId="0" borderId="41" xfId="3" applyNumberFormat="1" applyFont="1" applyBorder="1"/>
    <xf numFmtId="178" fontId="9" fillId="0" borderId="0" xfId="3" applyNumberFormat="1" applyFont="1" applyBorder="1" applyAlignment="1">
      <alignment horizontal="center"/>
    </xf>
    <xf numFmtId="0" fontId="10" fillId="0" borderId="40" xfId="1" applyFont="1" applyBorder="1"/>
    <xf numFmtId="178" fontId="10" fillId="0" borderId="41" xfId="3" applyNumberFormat="1" applyFont="1" applyBorder="1"/>
    <xf numFmtId="0" fontId="10" fillId="0" borderId="40" xfId="0" applyFont="1" applyBorder="1"/>
    <xf numFmtId="0" fontId="10" fillId="0" borderId="44" xfId="0" applyFont="1" applyBorder="1"/>
    <xf numFmtId="178" fontId="10" fillId="0" borderId="45" xfId="3" applyNumberFormat="1" applyFont="1" applyBorder="1"/>
    <xf numFmtId="0" fontId="10" fillId="0" borderId="38" xfId="0" applyFont="1" applyBorder="1"/>
    <xf numFmtId="178" fontId="10" fillId="0" borderId="39" xfId="3" applyNumberFormat="1" applyFont="1" applyBorder="1"/>
    <xf numFmtId="164" fontId="10" fillId="0" borderId="41" xfId="3" applyNumberFormat="1" applyFont="1" applyBorder="1"/>
    <xf numFmtId="178" fontId="10" fillId="5" borderId="41" xfId="3" applyNumberFormat="1" applyFont="1" applyFill="1" applyBorder="1"/>
    <xf numFmtId="178" fontId="9" fillId="0" borderId="32" xfId="3" applyNumberFormat="1" applyFont="1" applyFill="1" applyBorder="1"/>
    <xf numFmtId="164" fontId="9" fillId="0" borderId="32" xfId="3" applyFont="1" applyFill="1" applyBorder="1" applyProtection="1"/>
    <xf numFmtId="0" fontId="24" fillId="0" borderId="0" xfId="1" applyFont="1" applyBorder="1" applyAlignment="1">
      <alignment horizontal="center" wrapText="1"/>
    </xf>
    <xf numFmtId="0" fontId="24" fillId="0" borderId="1" xfId="1" applyFont="1" applyBorder="1" applyAlignment="1">
      <alignment horizontal="center" wrapText="1"/>
    </xf>
    <xf numFmtId="176" fontId="10" fillId="0" borderId="43" xfId="3" applyNumberFormat="1" applyFont="1" applyFill="1" applyBorder="1" applyProtection="1"/>
    <xf numFmtId="1" fontId="73" fillId="0" borderId="0" xfId="0" quotePrefix="1" applyNumberFormat="1" applyFont="1" applyBorder="1" applyAlignment="1" applyProtection="1">
      <alignment wrapText="1"/>
    </xf>
    <xf numFmtId="0" fontId="69" fillId="0" borderId="0" xfId="0" applyNumberFormat="1" applyFont="1" applyBorder="1" applyAlignment="1" applyProtection="1">
      <alignment horizontal="left"/>
    </xf>
    <xf numFmtId="0" fontId="69" fillId="0" borderId="0" xfId="0" applyFont="1" applyBorder="1" applyAlignment="1">
      <alignment horizontal="right"/>
    </xf>
    <xf numFmtId="0" fontId="69" fillId="0" borderId="0" xfId="0" applyFont="1" applyFill="1" applyBorder="1" applyAlignment="1">
      <alignment horizontal="right"/>
    </xf>
    <xf numFmtId="0" fontId="73" fillId="0" borderId="0" xfId="0" applyNumberFormat="1" applyFont="1" applyBorder="1" applyAlignment="1" applyProtection="1">
      <alignment horizontal="left"/>
    </xf>
    <xf numFmtId="0" fontId="73" fillId="0" borderId="0" xfId="0" applyNumberFormat="1" applyFont="1" applyFill="1" applyBorder="1" applyAlignment="1" applyProtection="1">
      <alignment horizontal="left"/>
    </xf>
    <xf numFmtId="0" fontId="69" fillId="0" borderId="0" xfId="0" applyFont="1" applyBorder="1" applyAlignment="1">
      <alignment horizontal="right" wrapText="1"/>
    </xf>
    <xf numFmtId="0" fontId="69" fillId="0" borderId="0" xfId="0" applyFont="1" applyAlignment="1">
      <alignment horizontal="right"/>
    </xf>
    <xf numFmtId="0" fontId="73" fillId="0" borderId="0" xfId="0" applyFont="1" applyFill="1" applyAlignment="1">
      <alignment horizontal="right" wrapText="1"/>
    </xf>
    <xf numFmtId="168" fontId="73" fillId="0" borderId="0" xfId="0" applyNumberFormat="1" applyFont="1" applyBorder="1" applyAlignment="1" applyProtection="1">
      <alignment horizontal="left"/>
    </xf>
    <xf numFmtId="0" fontId="75" fillId="0" borderId="0" xfId="0" applyFont="1" applyFill="1" applyBorder="1" applyAlignment="1">
      <alignment horizontal="center"/>
    </xf>
    <xf numFmtId="175" fontId="69" fillId="0" borderId="0" xfId="0" applyNumberFormat="1" applyFont="1" applyFill="1" applyBorder="1" applyAlignment="1" applyProtection="1">
      <alignment horizontal="right"/>
    </xf>
    <xf numFmtId="0" fontId="69" fillId="0" borderId="0" xfId="0" applyFont="1" applyBorder="1" applyAlignment="1">
      <alignment horizontal="left"/>
    </xf>
    <xf numFmtId="0" fontId="73" fillId="0" borderId="0" xfId="0" applyFont="1" applyFill="1" applyBorder="1" applyAlignment="1" applyProtection="1">
      <alignment horizontal="left"/>
    </xf>
    <xf numFmtId="0" fontId="69" fillId="0" borderId="0" xfId="0" applyFont="1" applyBorder="1" applyAlignment="1" applyProtection="1">
      <alignment horizontal="left"/>
    </xf>
    <xf numFmtId="1" fontId="75" fillId="0" borderId="18" xfId="0" applyNumberFormat="1" applyFont="1" applyFill="1" applyBorder="1" applyAlignment="1" applyProtection="1">
      <alignment horizontal="right"/>
    </xf>
    <xf numFmtId="0" fontId="69" fillId="0" borderId="18" xfId="0" applyFont="1" applyFill="1" applyBorder="1" applyAlignment="1" applyProtection="1">
      <alignment horizontal="left"/>
    </xf>
    <xf numFmtId="0" fontId="81" fillId="0" borderId="0" xfId="0" applyNumberFormat="1" applyFont="1" applyFill="1" applyBorder="1" applyAlignment="1" applyProtection="1">
      <alignment horizontal="left"/>
    </xf>
    <xf numFmtId="0" fontId="73" fillId="0" borderId="0" xfId="0" applyFont="1" applyAlignment="1">
      <alignment horizontal="center"/>
    </xf>
    <xf numFmtId="0" fontId="69" fillId="0" borderId="0" xfId="0" applyFont="1" applyBorder="1" applyAlignment="1"/>
    <xf numFmtId="0" fontId="73" fillId="0" borderId="0" xfId="0" applyNumberFormat="1" applyFont="1" applyBorder="1" applyAlignment="1" applyProtection="1">
      <alignment horizontal="right"/>
    </xf>
    <xf numFmtId="0" fontId="69" fillId="0" borderId="0" xfId="0" applyFont="1" applyFill="1" applyAlignment="1">
      <alignment wrapText="1"/>
    </xf>
    <xf numFmtId="165" fontId="69" fillId="0" borderId="18" xfId="0" quotePrefix="1" applyNumberFormat="1" applyFont="1" applyFill="1" applyBorder="1" applyAlignment="1" applyProtection="1">
      <alignment horizontal="left"/>
    </xf>
    <xf numFmtId="0" fontId="69" fillId="0" borderId="0" xfId="0" applyFont="1" applyAlignment="1"/>
    <xf numFmtId="0" fontId="69" fillId="0" borderId="0" xfId="0" applyFont="1" applyFill="1" applyAlignment="1"/>
    <xf numFmtId="0" fontId="73" fillId="0" borderId="0" xfId="0" applyFont="1" applyFill="1" applyBorder="1" applyAlignment="1"/>
    <xf numFmtId="0" fontId="69" fillId="0" borderId="0" xfId="0" applyFont="1" applyFill="1" applyBorder="1" applyAlignment="1"/>
    <xf numFmtId="0" fontId="69" fillId="0" borderId="0" xfId="1" applyFont="1" applyBorder="1" applyAlignment="1">
      <alignment horizontal="center"/>
    </xf>
    <xf numFmtId="0" fontId="64" fillId="0" borderId="0" xfId="0" applyFont="1" applyAlignment="1"/>
    <xf numFmtId="37" fontId="69" fillId="0" borderId="0" xfId="0" applyNumberFormat="1" applyFont="1" applyAlignment="1"/>
    <xf numFmtId="37" fontId="73" fillId="0" borderId="0" xfId="3" applyNumberFormat="1" applyFont="1" applyFill="1" applyBorder="1" applyAlignment="1">
      <alignment horizontal="right"/>
    </xf>
    <xf numFmtId="37" fontId="69" fillId="0" borderId="0" xfId="0" applyNumberFormat="1" applyFont="1" applyBorder="1" applyAlignment="1"/>
    <xf numFmtId="0" fontId="73" fillId="0" borderId="0" xfId="0" applyFont="1" applyFill="1" applyAlignment="1"/>
    <xf numFmtId="39" fontId="69" fillId="0" borderId="0" xfId="0" applyNumberFormat="1" applyFont="1" applyFill="1" applyAlignment="1"/>
    <xf numFmtId="0" fontId="7" fillId="0" borderId="0" xfId="96" applyFont="1" applyAlignment="1"/>
    <xf numFmtId="0" fontId="69" fillId="0" borderId="0" xfId="96" applyFont="1" applyAlignment="1"/>
    <xf numFmtId="0" fontId="73" fillId="0" borderId="0" xfId="1" applyFont="1" applyBorder="1" applyAlignment="1">
      <alignment horizontal="center" wrapText="1"/>
    </xf>
    <xf numFmtId="0" fontId="73" fillId="0" borderId="0" xfId="1" applyFont="1" applyBorder="1" applyAlignment="1">
      <alignment horizontal="center"/>
    </xf>
    <xf numFmtId="168" fontId="73" fillId="0" borderId="0" xfId="0" applyNumberFormat="1" applyFont="1" applyBorder="1" applyAlignment="1" applyProtection="1">
      <alignment horizontal="center"/>
    </xf>
    <xf numFmtId="0" fontId="92" fillId="53" borderId="0" xfId="0" applyNumberFormat="1" applyFont="1" applyFill="1" applyBorder="1" applyAlignment="1" applyProtection="1">
      <alignment horizontal="left"/>
    </xf>
    <xf numFmtId="0" fontId="73" fillId="0" borderId="0" xfId="0" applyFont="1" applyBorder="1" applyAlignment="1">
      <alignment horizontal="right" wrapText="1"/>
    </xf>
    <xf numFmtId="1" fontId="93" fillId="55" borderId="0" xfId="0" quotePrefix="1" applyNumberFormat="1" applyFont="1" applyFill="1" applyBorder="1" applyAlignment="1" applyProtection="1">
      <alignment horizontal="right" wrapText="1"/>
    </xf>
    <xf numFmtId="1" fontId="79" fillId="0" borderId="0" xfId="0" quotePrefix="1" applyNumberFormat="1" applyFont="1" applyFill="1" applyBorder="1" applyAlignment="1" applyProtection="1">
      <alignment wrapText="1"/>
    </xf>
    <xf numFmtId="1" fontId="79" fillId="0" borderId="0" xfId="0" quotePrefix="1" applyNumberFormat="1" applyFont="1" applyFill="1" applyBorder="1" applyAlignment="1" applyProtection="1">
      <alignment horizontal="right" wrapText="1"/>
    </xf>
    <xf numFmtId="1" fontId="66" fillId="0" borderId="0" xfId="0" quotePrefix="1" applyNumberFormat="1" applyFont="1" applyFill="1" applyBorder="1" applyAlignment="1" applyProtection="1">
      <alignment wrapText="1"/>
    </xf>
    <xf numFmtId="0" fontId="93" fillId="0" borderId="0" xfId="0" applyFont="1" applyBorder="1" applyAlignment="1">
      <alignment horizontal="right" wrapText="1"/>
    </xf>
    <xf numFmtId="0" fontId="77" fillId="53" borderId="0" xfId="0" applyFont="1" applyFill="1" applyBorder="1" applyAlignment="1">
      <alignment horizontal="right"/>
    </xf>
    <xf numFmtId="168" fontId="0" fillId="53" borderId="0" xfId="0" applyNumberFormat="1" applyFont="1" applyFill="1" applyBorder="1" applyAlignment="1" applyProtection="1">
      <alignment horizontal="left"/>
    </xf>
    <xf numFmtId="1" fontId="73" fillId="0" borderId="0" xfId="0" quotePrefix="1" applyNumberFormat="1" applyFont="1" applyFill="1" applyBorder="1" applyAlignment="1" applyProtection="1">
      <alignment wrapText="1"/>
    </xf>
    <xf numFmtId="0" fontId="7" fillId="53" borderId="63" xfId="0" applyFont="1" applyFill="1" applyBorder="1" applyAlignment="1">
      <alignment horizontal="left"/>
    </xf>
    <xf numFmtId="0" fontId="7" fillId="53" borderId="0" xfId="0" applyFont="1" applyFill="1" applyBorder="1" applyAlignment="1">
      <alignment horizontal="left"/>
    </xf>
    <xf numFmtId="0" fontId="94" fillId="55" borderId="0" xfId="0" applyFont="1" applyFill="1" applyBorder="1" applyAlignment="1">
      <alignment horizontal="left"/>
    </xf>
    <xf numFmtId="0" fontId="70" fillId="53" borderId="0" xfId="0" applyFont="1" applyFill="1" applyBorder="1" applyAlignment="1" applyProtection="1">
      <alignment horizontal="left"/>
    </xf>
    <xf numFmtId="168" fontId="0" fillId="53" borderId="68" xfId="0" applyNumberFormat="1" applyFont="1" applyFill="1" applyBorder="1" applyAlignment="1" applyProtection="1">
      <alignment horizontal="left"/>
    </xf>
    <xf numFmtId="168" fontId="69" fillId="53" borderId="0" xfId="0" applyNumberFormat="1" applyFont="1" applyFill="1" applyBorder="1" applyAlignment="1" applyProtection="1">
      <alignment horizontal="left"/>
    </xf>
    <xf numFmtId="168" fontId="69" fillId="53" borderId="68" xfId="0" applyNumberFormat="1" applyFont="1" applyFill="1" applyBorder="1" applyAlignment="1" applyProtection="1">
      <alignment horizontal="left"/>
    </xf>
    <xf numFmtId="168" fontId="77" fillId="53" borderId="0" xfId="0" applyNumberFormat="1" applyFont="1" applyFill="1" applyBorder="1" applyAlignment="1" applyProtection="1">
      <alignment horizontal="left"/>
    </xf>
    <xf numFmtId="0" fontId="77" fillId="0" borderId="0" xfId="0" applyFont="1" applyBorder="1" applyAlignment="1">
      <alignment horizontal="left"/>
    </xf>
    <xf numFmtId="175" fontId="77" fillId="0" borderId="0" xfId="0" applyNumberFormat="1" applyFont="1" applyFill="1" applyBorder="1" applyAlignment="1" applyProtection="1">
      <alignment horizontal="right"/>
    </xf>
    <xf numFmtId="1" fontId="69" fillId="0" borderId="0" xfId="0" quotePrefix="1" applyNumberFormat="1" applyFont="1" applyFill="1" applyBorder="1" applyAlignment="1" applyProtection="1">
      <alignment horizontal="right" wrapText="1"/>
    </xf>
    <xf numFmtId="0" fontId="77" fillId="0" borderId="0" xfId="0" applyFont="1" applyBorder="1" applyAlignment="1" applyProtection="1">
      <alignment horizontal="left"/>
    </xf>
    <xf numFmtId="168" fontId="77" fillId="53" borderId="68" xfId="0" applyNumberFormat="1" applyFont="1" applyFill="1" applyBorder="1" applyAlignment="1" applyProtection="1">
      <alignment horizontal="left"/>
    </xf>
    <xf numFmtId="0" fontId="0" fillId="0" borderId="0" xfId="0" applyFont="1" applyBorder="1" applyAlignment="1" applyProtection="1">
      <alignment horizontal="left"/>
    </xf>
    <xf numFmtId="0" fontId="80" fillId="53" borderId="0" xfId="0" applyFont="1" applyFill="1" applyAlignment="1">
      <alignment horizontal="right"/>
    </xf>
    <xf numFmtId="0" fontId="81" fillId="53" borderId="0" xfId="0" applyNumberFormat="1" applyFont="1" applyFill="1" applyBorder="1" applyAlignment="1" applyProtection="1">
      <alignment horizontal="left"/>
    </xf>
    <xf numFmtId="0" fontId="69" fillId="53" borderId="0" xfId="0" applyNumberFormat="1" applyFont="1" applyFill="1" applyBorder="1" applyAlignment="1" applyProtection="1">
      <alignment horizontal="left"/>
    </xf>
    <xf numFmtId="0" fontId="80" fillId="53" borderId="0" xfId="0" applyFont="1" applyFill="1" applyAlignment="1">
      <alignment horizontal="center"/>
    </xf>
    <xf numFmtId="0" fontId="73" fillId="53" borderId="0" xfId="0" applyFont="1" applyFill="1" applyAlignment="1">
      <alignment horizontal="right"/>
    </xf>
    <xf numFmtId="167" fontId="76" fillId="53" borderId="0" xfId="2" applyNumberFormat="1" applyFont="1" applyFill="1" applyBorder="1" applyAlignment="1" applyProtection="1">
      <alignment horizontal="left"/>
    </xf>
    <xf numFmtId="0" fontId="73" fillId="53" borderId="0" xfId="0" applyFont="1" applyFill="1" applyAlignment="1">
      <alignment horizontal="center"/>
    </xf>
    <xf numFmtId="1" fontId="73" fillId="53" borderId="0" xfId="2" quotePrefix="1" applyNumberFormat="1" applyFont="1" applyFill="1" applyBorder="1" applyAlignment="1" applyProtection="1">
      <alignment horizontal="center"/>
    </xf>
    <xf numFmtId="0" fontId="75" fillId="53" borderId="0" xfId="0" applyFont="1" applyFill="1" applyBorder="1" applyAlignment="1">
      <alignment horizontal="center"/>
    </xf>
    <xf numFmtId="0" fontId="73" fillId="53" borderId="0" xfId="2" applyNumberFormat="1" applyFont="1" applyFill="1" applyBorder="1" applyAlignment="1" applyProtection="1">
      <alignment horizontal="centerContinuous"/>
    </xf>
    <xf numFmtId="0" fontId="73" fillId="53" borderId="0" xfId="0" applyFont="1" applyFill="1" applyBorder="1" applyAlignment="1" applyProtection="1">
      <alignment horizontal="centerContinuous"/>
    </xf>
    <xf numFmtId="0" fontId="73" fillId="53" borderId="0" xfId="0" quotePrefix="1" applyFont="1" applyFill="1" applyBorder="1" applyAlignment="1" applyProtection="1">
      <alignment horizontal="centerContinuous"/>
    </xf>
    <xf numFmtId="0" fontId="69" fillId="53" borderId="0" xfId="0" applyFont="1" applyFill="1" applyBorder="1" applyAlignment="1">
      <alignment horizontal="right"/>
    </xf>
    <xf numFmtId="165" fontId="69" fillId="53" borderId="0" xfId="0" quotePrefix="1" applyNumberFormat="1" applyFont="1" applyFill="1" applyBorder="1" applyAlignment="1" applyProtection="1">
      <alignment horizontal="left"/>
    </xf>
    <xf numFmtId="0" fontId="69" fillId="53" borderId="0" xfId="3" applyNumberFormat="1" applyFont="1" applyFill="1" applyBorder="1" applyAlignment="1" applyProtection="1">
      <alignment horizontal="left" shrinkToFit="1"/>
    </xf>
    <xf numFmtId="0" fontId="73" fillId="53" borderId="0" xfId="0" applyFont="1" applyFill="1" applyBorder="1" applyAlignment="1" applyProtection="1">
      <alignment horizontal="left"/>
    </xf>
    <xf numFmtId="168" fontId="77" fillId="53" borderId="0" xfId="0" applyNumberFormat="1" applyFont="1" applyFill="1" applyBorder="1" applyAlignment="1">
      <alignment horizontal="right"/>
    </xf>
    <xf numFmtId="178" fontId="73" fillId="53" borderId="0" xfId="3" applyNumberFormat="1" applyFont="1" applyFill="1" applyBorder="1" applyAlignment="1" applyProtection="1">
      <alignment horizontal="right"/>
    </xf>
    <xf numFmtId="168" fontId="73" fillId="53" borderId="0" xfId="0" applyNumberFormat="1" applyFont="1" applyFill="1" applyBorder="1" applyAlignment="1" applyProtection="1">
      <alignment horizontal="left"/>
    </xf>
    <xf numFmtId="0" fontId="78" fillId="53" borderId="0" xfId="0" applyFont="1" applyFill="1" applyAlignment="1">
      <alignment horizontal="left"/>
    </xf>
    <xf numFmtId="178" fontId="69" fillId="53" borderId="0" xfId="3" applyNumberFormat="1" applyFont="1" applyFill="1" applyBorder="1" applyAlignment="1" applyProtection="1">
      <alignment horizontal="right"/>
    </xf>
    <xf numFmtId="168" fontId="75" fillId="53" borderId="0" xfId="0" quotePrefix="1" applyNumberFormat="1" applyFont="1" applyFill="1" applyBorder="1" applyAlignment="1" applyProtection="1">
      <alignment horizontal="left"/>
    </xf>
    <xf numFmtId="167" fontId="73" fillId="53" borderId="0" xfId="2" applyNumberFormat="1" applyFont="1" applyFill="1" applyBorder="1" applyAlignment="1" applyProtection="1">
      <alignment horizontal="centerContinuous"/>
    </xf>
    <xf numFmtId="178" fontId="73" fillId="53" borderId="0" xfId="3" applyNumberFormat="1" applyFont="1" applyFill="1" applyBorder="1" applyAlignment="1" applyProtection="1">
      <alignment horizontal="center"/>
    </xf>
    <xf numFmtId="178" fontId="73" fillId="53" borderId="0" xfId="9" quotePrefix="1" applyNumberFormat="1" applyFont="1" applyFill="1" applyBorder="1" applyAlignment="1" applyProtection="1">
      <alignment horizontal="centerContinuous"/>
    </xf>
    <xf numFmtId="178" fontId="73" fillId="53" borderId="0" xfId="9" quotePrefix="1" applyNumberFormat="1" applyFont="1" applyFill="1" applyBorder="1" applyAlignment="1" applyProtection="1">
      <alignment horizontal="right"/>
    </xf>
    <xf numFmtId="178" fontId="73" fillId="53" borderId="0" xfId="9" quotePrefix="1" applyNumberFormat="1" applyFont="1" applyFill="1" applyBorder="1" applyAlignment="1" applyProtection="1">
      <alignment horizontal="center"/>
    </xf>
    <xf numFmtId="178" fontId="73" fillId="53" borderId="0" xfId="9" applyNumberFormat="1" applyFont="1" applyFill="1" applyBorder="1" applyAlignment="1" applyProtection="1">
      <alignment horizontal="right"/>
    </xf>
    <xf numFmtId="178" fontId="69" fillId="53" borderId="0" xfId="9" applyNumberFormat="1" applyFont="1" applyFill="1" applyBorder="1" applyAlignment="1" applyProtection="1">
      <alignment horizontal="right"/>
    </xf>
    <xf numFmtId="168" fontId="85" fillId="53" borderId="0" xfId="0" applyNumberFormat="1" applyFont="1" applyFill="1" applyBorder="1" applyAlignment="1" applyProtection="1">
      <alignment horizontal="right"/>
    </xf>
    <xf numFmtId="178" fontId="64" fillId="53" borderId="0" xfId="9" applyNumberFormat="1" applyFont="1" applyFill="1" applyBorder="1" applyAlignment="1" applyProtection="1">
      <alignment horizontal="right"/>
    </xf>
    <xf numFmtId="0" fontId="75" fillId="53" borderId="0" xfId="0" applyFont="1" applyFill="1" applyAlignment="1">
      <alignment horizontal="left"/>
    </xf>
    <xf numFmtId="0" fontId="69" fillId="53" borderId="0" xfId="0" applyFont="1" applyFill="1" applyAlignment="1">
      <alignment horizontal="left"/>
    </xf>
    <xf numFmtId="1" fontId="69" fillId="53" borderId="0" xfId="2" quotePrefix="1" applyNumberFormat="1" applyFont="1" applyFill="1" applyBorder="1" applyAlignment="1" applyProtection="1">
      <alignment horizontal="center"/>
    </xf>
    <xf numFmtId="0" fontId="73" fillId="53" borderId="0" xfId="0" applyFont="1" applyFill="1" applyBorder="1" applyAlignment="1">
      <alignment horizontal="center" wrapText="1"/>
    </xf>
    <xf numFmtId="1" fontId="66" fillId="53" borderId="0" xfId="0" quotePrefix="1" applyNumberFormat="1" applyFont="1" applyFill="1" applyBorder="1" applyAlignment="1" applyProtection="1">
      <alignment wrapText="1"/>
    </xf>
    <xf numFmtId="1" fontId="7" fillId="53" borderId="0" xfId="0" quotePrefix="1" applyNumberFormat="1" applyFont="1" applyFill="1" applyBorder="1" applyAlignment="1" applyProtection="1">
      <alignment horizontal="right" wrapText="1"/>
    </xf>
    <xf numFmtId="0" fontId="69" fillId="53" borderId="0" xfId="0" applyFont="1" applyFill="1" applyBorder="1" applyAlignment="1" applyProtection="1">
      <alignment horizontal="left"/>
    </xf>
    <xf numFmtId="174" fontId="73" fillId="53" borderId="0" xfId="0" applyNumberFormat="1" applyFont="1" applyFill="1" applyBorder="1" applyAlignment="1" applyProtection="1">
      <alignment horizontal="center" wrapText="1"/>
    </xf>
    <xf numFmtId="38" fontId="73" fillId="53" borderId="0" xfId="0" applyNumberFormat="1" applyFont="1" applyFill="1" applyBorder="1" applyAlignment="1">
      <alignment horizontal="center" wrapText="1"/>
    </xf>
    <xf numFmtId="0" fontId="80" fillId="53" borderId="0" xfId="0" applyFont="1" applyFill="1" applyBorder="1" applyAlignment="1">
      <alignment horizontal="center"/>
    </xf>
    <xf numFmtId="1" fontId="93" fillId="53" borderId="0" xfId="0" quotePrefix="1" applyNumberFormat="1" applyFont="1" applyFill="1" applyBorder="1" applyAlignment="1" applyProtection="1">
      <alignment horizontal="right" wrapText="1"/>
    </xf>
    <xf numFmtId="0" fontId="94" fillId="53" borderId="0" xfId="0" applyFont="1" applyFill="1" applyBorder="1" applyAlignment="1">
      <alignment horizontal="left"/>
    </xf>
    <xf numFmtId="175" fontId="73" fillId="53" borderId="0" xfId="0" applyNumberFormat="1" applyFont="1" applyFill="1" applyBorder="1" applyAlignment="1">
      <alignment horizontal="center" wrapText="1"/>
    </xf>
    <xf numFmtId="0" fontId="73" fillId="53" borderId="0" xfId="0" applyFont="1" applyFill="1" applyBorder="1" applyAlignment="1">
      <alignment horizontal="right"/>
    </xf>
    <xf numFmtId="0" fontId="69" fillId="53" borderId="0" xfId="0" applyFont="1" applyFill="1" applyBorder="1" applyAlignment="1">
      <alignment horizontal="left"/>
    </xf>
    <xf numFmtId="0" fontId="80" fillId="53" borderId="0" xfId="0" applyFont="1" applyFill="1" applyBorder="1" applyAlignment="1">
      <alignment horizontal="right"/>
    </xf>
    <xf numFmtId="0" fontId="78" fillId="53" borderId="0" xfId="0" applyFont="1" applyFill="1" applyBorder="1" applyAlignment="1">
      <alignment horizontal="left"/>
    </xf>
    <xf numFmtId="0" fontId="75" fillId="53" borderId="0" xfId="0" applyFont="1" applyFill="1" applyBorder="1" applyAlignment="1">
      <alignment horizontal="left"/>
    </xf>
    <xf numFmtId="0" fontId="73" fillId="53" borderId="0" xfId="0" applyFont="1" applyFill="1" applyBorder="1" applyAlignment="1">
      <alignment horizontal="left"/>
    </xf>
    <xf numFmtId="0" fontId="73" fillId="53" borderId="0" xfId="0" applyNumberFormat="1" applyFont="1" applyFill="1" applyBorder="1" applyAlignment="1" applyProtection="1">
      <alignment horizontal="left"/>
    </xf>
    <xf numFmtId="168" fontId="73" fillId="53" borderId="68" xfId="0" applyNumberFormat="1" applyFont="1" applyFill="1" applyBorder="1" applyAlignment="1" applyProtection="1">
      <alignment horizontal="left"/>
    </xf>
    <xf numFmtId="168" fontId="73" fillId="53" borderId="66" xfId="0" applyNumberFormat="1" applyFont="1" applyFill="1" applyBorder="1" applyAlignment="1" applyProtection="1">
      <alignment horizontal="left"/>
    </xf>
    <xf numFmtId="168" fontId="69" fillId="53" borderId="66" xfId="0" applyNumberFormat="1" applyFont="1" applyFill="1" applyBorder="1" applyAlignment="1" applyProtection="1">
      <alignment horizontal="left"/>
    </xf>
    <xf numFmtId="0" fontId="69" fillId="53" borderId="0" xfId="0" applyFont="1" applyFill="1" applyAlignment="1">
      <alignment wrapText="1"/>
    </xf>
    <xf numFmtId="0" fontId="69" fillId="53" borderId="0" xfId="0" applyFont="1" applyFill="1" applyBorder="1" applyAlignment="1">
      <alignment wrapText="1"/>
    </xf>
    <xf numFmtId="168" fontId="73" fillId="53" borderId="69" xfId="0" applyNumberFormat="1" applyFont="1" applyFill="1" applyBorder="1" applyAlignment="1" applyProtection="1">
      <alignment horizontal="left"/>
    </xf>
    <xf numFmtId="168" fontId="77" fillId="53" borderId="70" xfId="0" applyNumberFormat="1" applyFont="1" applyFill="1" applyBorder="1" applyAlignment="1" applyProtection="1">
      <alignment horizontal="left"/>
    </xf>
    <xf numFmtId="168" fontId="69" fillId="53" borderId="70" xfId="0" applyNumberFormat="1" applyFont="1" applyFill="1" applyBorder="1" applyAlignment="1" applyProtection="1">
      <alignment horizontal="left"/>
    </xf>
    <xf numFmtId="168" fontId="73" fillId="53" borderId="70" xfId="0" applyNumberFormat="1" applyFont="1" applyFill="1" applyBorder="1" applyAlignment="1" applyProtection="1">
      <alignment horizontal="left"/>
    </xf>
    <xf numFmtId="168" fontId="69" fillId="53" borderId="69" xfId="0" applyNumberFormat="1" applyFont="1" applyFill="1" applyBorder="1" applyAlignment="1" applyProtection="1">
      <alignment horizontal="left"/>
    </xf>
    <xf numFmtId="0" fontId="69" fillId="53" borderId="70" xfId="0" applyFont="1" applyFill="1" applyBorder="1" applyAlignment="1"/>
    <xf numFmtId="178" fontId="73" fillId="53" borderId="70" xfId="9" applyNumberFormat="1" applyFont="1" applyFill="1" applyBorder="1" applyAlignment="1" applyProtection="1">
      <alignment horizontal="right"/>
    </xf>
    <xf numFmtId="178" fontId="69" fillId="53" borderId="70" xfId="9" applyNumberFormat="1" applyFont="1" applyFill="1" applyBorder="1" applyAlignment="1" applyProtection="1">
      <alignment horizontal="right"/>
    </xf>
    <xf numFmtId="178" fontId="69" fillId="53" borderId="69" xfId="9" applyNumberFormat="1" applyFont="1" applyFill="1" applyBorder="1" applyAlignment="1" applyProtection="1">
      <alignment horizontal="right"/>
    </xf>
    <xf numFmtId="178" fontId="73" fillId="53" borderId="70" xfId="3" applyNumberFormat="1" applyFont="1" applyFill="1" applyBorder="1" applyAlignment="1" applyProtection="1">
      <alignment horizontal="right"/>
    </xf>
    <xf numFmtId="178" fontId="69" fillId="53" borderId="70" xfId="3" applyNumberFormat="1" applyFont="1" applyFill="1" applyBorder="1" applyAlignment="1" applyProtection="1">
      <alignment horizontal="right"/>
    </xf>
    <xf numFmtId="178" fontId="93" fillId="55" borderId="64" xfId="9" applyNumberFormat="1" applyFont="1" applyFill="1" applyBorder="1" applyAlignment="1" applyProtection="1">
      <alignment horizontal="right"/>
    </xf>
    <xf numFmtId="178" fontId="94" fillId="55" borderId="65" xfId="9" applyNumberFormat="1" applyFont="1" applyFill="1" applyBorder="1" applyAlignment="1" applyProtection="1">
      <alignment horizontal="right"/>
    </xf>
    <xf numFmtId="178" fontId="94" fillId="55" borderId="64" xfId="9" applyNumberFormat="1" applyFont="1" applyFill="1" applyBorder="1" applyAlignment="1" applyProtection="1">
      <alignment horizontal="right"/>
    </xf>
    <xf numFmtId="178" fontId="93" fillId="55" borderId="65" xfId="9" applyNumberFormat="1" applyFont="1" applyFill="1" applyBorder="1" applyAlignment="1" applyProtection="1">
      <alignment horizontal="right"/>
    </xf>
    <xf numFmtId="178" fontId="93" fillId="55" borderId="65" xfId="3" applyNumberFormat="1" applyFont="1" applyFill="1" applyBorder="1" applyAlignment="1" applyProtection="1">
      <alignment horizontal="right"/>
    </xf>
    <xf numFmtId="178" fontId="94" fillId="55" borderId="65" xfId="3" applyNumberFormat="1" applyFont="1" applyFill="1" applyBorder="1" applyAlignment="1" applyProtection="1">
      <alignment horizontal="right"/>
    </xf>
    <xf numFmtId="178" fontId="94" fillId="55" borderId="0" xfId="3" applyNumberFormat="1" applyFont="1" applyFill="1" applyBorder="1" applyAlignment="1" applyProtection="1">
      <alignment horizontal="right"/>
    </xf>
    <xf numFmtId="0" fontId="92" fillId="0" borderId="0" xfId="0" applyNumberFormat="1" applyFont="1" applyBorder="1" applyAlignment="1" applyProtection="1">
      <alignment horizontal="left"/>
    </xf>
    <xf numFmtId="0" fontId="73" fillId="53" borderId="0" xfId="0" applyNumberFormat="1" applyFont="1" applyFill="1" applyBorder="1" applyAlignment="1" applyProtection="1">
      <alignment horizontal="right"/>
    </xf>
    <xf numFmtId="168" fontId="69" fillId="53" borderId="0" xfId="0" applyNumberFormat="1" applyFont="1" applyFill="1" applyBorder="1" applyAlignment="1" applyProtection="1">
      <alignment horizontal="right"/>
    </xf>
    <xf numFmtId="168" fontId="0" fillId="53" borderId="69" xfId="0" applyNumberFormat="1" applyFont="1" applyFill="1" applyBorder="1" applyAlignment="1" applyProtection="1">
      <alignment horizontal="left"/>
    </xf>
    <xf numFmtId="1" fontId="73" fillId="53" borderId="0" xfId="0" quotePrefix="1" applyNumberFormat="1" applyFont="1" applyFill="1" applyBorder="1" applyAlignment="1" applyProtection="1">
      <alignment horizontal="right" wrapText="1"/>
    </xf>
    <xf numFmtId="168" fontId="0" fillId="53" borderId="69" xfId="0" applyNumberFormat="1" applyFont="1" applyFill="1" applyBorder="1" applyAlignment="1" applyProtection="1">
      <alignment horizontal="left" wrapText="1"/>
    </xf>
    <xf numFmtId="37" fontId="90" fillId="0" borderId="0" xfId="0" applyNumberFormat="1" applyFont="1" applyBorder="1" applyAlignment="1">
      <alignment horizontal="right"/>
    </xf>
    <xf numFmtId="0" fontId="64" fillId="0" borderId="0" xfId="0" applyFont="1" applyBorder="1" applyAlignment="1"/>
    <xf numFmtId="0" fontId="73" fillId="53" borderId="0" xfId="0" applyFont="1" applyFill="1" applyAlignment="1">
      <alignment horizontal="right" wrapText="1"/>
    </xf>
    <xf numFmtId="168" fontId="77" fillId="53" borderId="69" xfId="0" applyNumberFormat="1" applyFont="1" applyFill="1" applyBorder="1" applyAlignment="1" applyProtection="1">
      <alignment horizontal="left"/>
    </xf>
    <xf numFmtId="0" fontId="0" fillId="53" borderId="0" xfId="0" applyNumberFormat="1" applyFont="1" applyFill="1" applyBorder="1" applyAlignment="1" applyProtection="1">
      <alignment horizontal="left"/>
    </xf>
    <xf numFmtId="0" fontId="69" fillId="0" borderId="0" xfId="1" applyFont="1" applyBorder="1" applyAlignment="1">
      <alignment horizontal="center" wrapText="1"/>
    </xf>
    <xf numFmtId="0" fontId="69" fillId="0" borderId="0" xfId="1" applyFont="1" applyBorder="1" applyAlignment="1">
      <alignment wrapText="1"/>
    </xf>
    <xf numFmtId="0" fontId="69" fillId="0" borderId="0" xfId="1" applyFont="1" applyBorder="1" applyAlignment="1">
      <alignment horizontal="left"/>
    </xf>
    <xf numFmtId="0" fontId="69" fillId="0" borderId="0" xfId="96" applyFont="1" applyBorder="1" applyAlignment="1"/>
    <xf numFmtId="0" fontId="0" fillId="0" borderId="0" xfId="1" applyFont="1" applyBorder="1" applyAlignment="1">
      <alignment horizontal="center" wrapText="1"/>
    </xf>
    <xf numFmtId="0" fontId="93" fillId="55" borderId="0" xfId="1" applyFont="1" applyFill="1" applyAlignment="1">
      <alignment horizontal="right"/>
    </xf>
    <xf numFmtId="0" fontId="0" fillId="53" borderId="0" xfId="3" applyNumberFormat="1" applyFont="1" applyFill="1" applyBorder="1" applyAlignment="1" applyProtection="1">
      <alignment horizontal="left" shrinkToFit="1"/>
    </xf>
    <xf numFmtId="0" fontId="69" fillId="53" borderId="63" xfId="0" applyFont="1" applyFill="1" applyBorder="1" applyAlignment="1">
      <alignment horizontal="left"/>
    </xf>
    <xf numFmtId="37" fontId="69" fillId="0" borderId="0" xfId="0" applyNumberFormat="1" applyFont="1" applyFill="1" applyBorder="1" applyAlignment="1">
      <alignment horizontal="right"/>
    </xf>
    <xf numFmtId="0" fontId="0" fillId="0" borderId="0" xfId="0" applyFont="1" applyAlignment="1"/>
    <xf numFmtId="168" fontId="0" fillId="53" borderId="70" xfId="0" applyNumberFormat="1" applyFont="1" applyFill="1" applyBorder="1" applyAlignment="1" applyProtection="1">
      <alignment horizontal="left"/>
    </xf>
    <xf numFmtId="1" fontId="6" fillId="53" borderId="0" xfId="0" quotePrefix="1" applyNumberFormat="1" applyFont="1" applyFill="1" applyBorder="1" applyAlignment="1" applyProtection="1">
      <alignment horizontal="right" wrapText="1"/>
    </xf>
    <xf numFmtId="0" fontId="6" fillId="53" borderId="63" xfId="0" applyFont="1" applyFill="1" applyBorder="1" applyAlignment="1">
      <alignment horizontal="left"/>
    </xf>
    <xf numFmtId="0" fontId="6" fillId="53" borderId="0" xfId="0" applyFont="1" applyFill="1" applyBorder="1" applyAlignment="1">
      <alignment horizontal="left"/>
    </xf>
    <xf numFmtId="0" fontId="99" fillId="0" borderId="0" xfId="0" applyFont="1" applyAlignment="1"/>
    <xf numFmtId="0" fontId="10" fillId="0" borderId="0" xfId="0" applyFont="1" applyFill="1" applyAlignment="1"/>
    <xf numFmtId="0" fontId="101" fillId="0" borderId="0" xfId="0" applyFont="1" applyFill="1" applyBorder="1" applyAlignment="1"/>
    <xf numFmtId="0" fontId="100" fillId="0" borderId="0" xfId="0" applyFont="1" applyBorder="1" applyAlignment="1"/>
    <xf numFmtId="168" fontId="0" fillId="53" borderId="0" xfId="0" applyNumberFormat="1" applyFont="1" applyFill="1" applyBorder="1" applyAlignment="1" applyProtection="1">
      <alignment horizontal="right"/>
    </xf>
    <xf numFmtId="165" fontId="77" fillId="53" borderId="0" xfId="0" quotePrefix="1" applyNumberFormat="1" applyFont="1" applyFill="1" applyBorder="1" applyAlignment="1" applyProtection="1">
      <alignment horizontal="left"/>
    </xf>
    <xf numFmtId="0" fontId="18" fillId="0" borderId="0" xfId="0" applyFont="1" applyFill="1" applyBorder="1" applyAlignment="1"/>
    <xf numFmtId="0" fontId="32" fillId="53" borderId="0" xfId="4" applyFont="1" applyFill="1" applyAlignment="1">
      <alignment horizontal="center"/>
    </xf>
    <xf numFmtId="37" fontId="69" fillId="53" borderId="0" xfId="0" applyNumberFormat="1" applyFont="1" applyFill="1" applyBorder="1" applyAlignment="1"/>
    <xf numFmtId="0" fontId="69" fillId="53" borderId="0" xfId="0" applyFont="1" applyFill="1" applyAlignment="1"/>
    <xf numFmtId="0" fontId="69" fillId="0" borderId="0" xfId="1" applyFont="1" applyAlignment="1"/>
    <xf numFmtId="0" fontId="0" fillId="0" borderId="0" xfId="1" applyFont="1" applyBorder="1" applyAlignment="1">
      <alignment wrapText="1"/>
    </xf>
    <xf numFmtId="176" fontId="69" fillId="53" borderId="0" xfId="0" applyNumberFormat="1" applyFont="1" applyFill="1" applyBorder="1" applyAlignment="1" applyProtection="1">
      <alignment horizontal="right"/>
    </xf>
    <xf numFmtId="0" fontId="79" fillId="0" borderId="0" xfId="1" applyFont="1" applyBorder="1" applyAlignment="1">
      <alignment horizontal="center" wrapText="1"/>
    </xf>
    <xf numFmtId="0" fontId="73" fillId="53" borderId="0" xfId="0" applyFont="1" applyFill="1" applyBorder="1" applyAlignment="1">
      <alignment horizontal="center"/>
    </xf>
    <xf numFmtId="0" fontId="93" fillId="55" borderId="0" xfId="1" applyFont="1" applyFill="1" applyBorder="1" applyAlignment="1">
      <alignment horizontal="right" wrapText="1"/>
    </xf>
    <xf numFmtId="168" fontId="66" fillId="53" borderId="69" xfId="0" applyNumberFormat="1" applyFont="1" applyFill="1" applyBorder="1" applyAlignment="1" applyProtection="1">
      <alignment horizontal="left"/>
    </xf>
    <xf numFmtId="0" fontId="2" fillId="0" borderId="0" xfId="0" applyFont="1" applyAlignment="1"/>
    <xf numFmtId="168" fontId="2" fillId="53" borderId="69" xfId="0" applyNumberFormat="1" applyFont="1" applyFill="1" applyBorder="1" applyAlignment="1" applyProtection="1">
      <alignment horizontal="left"/>
    </xf>
    <xf numFmtId="168" fontId="0" fillId="0" borderId="69" xfId="0" applyNumberFormat="1" applyFont="1" applyFill="1" applyBorder="1" applyAlignment="1" applyProtection="1">
      <alignment horizontal="left"/>
    </xf>
    <xf numFmtId="168" fontId="73" fillId="0" borderId="69" xfId="0" applyNumberFormat="1" applyFont="1" applyFill="1" applyBorder="1" applyAlignment="1" applyProtection="1">
      <alignment horizontal="left"/>
    </xf>
    <xf numFmtId="168" fontId="73" fillId="0" borderId="0" xfId="0" applyNumberFormat="1" applyFont="1" applyFill="1" applyBorder="1" applyAlignment="1" applyProtection="1">
      <alignment horizontal="center"/>
    </xf>
    <xf numFmtId="1" fontId="93" fillId="55" borderId="0" xfId="0" quotePrefix="1" applyNumberFormat="1" applyFont="1" applyFill="1" applyBorder="1" applyAlignment="1" applyProtection="1">
      <alignment horizontal="right" wrapText="1"/>
    </xf>
    <xf numFmtId="0" fontId="69" fillId="55" borderId="0" xfId="0" applyFont="1" applyFill="1" applyAlignment="1"/>
    <xf numFmtId="1" fontId="6" fillId="53" borderId="0" xfId="0" quotePrefix="1" applyNumberFormat="1" applyFont="1" applyFill="1" applyBorder="1" applyAlignment="1" applyProtection="1">
      <alignment horizontal="right" wrapText="1"/>
    </xf>
    <xf numFmtId="1" fontId="93" fillId="55" borderId="0" xfId="0" quotePrefix="1" applyNumberFormat="1" applyFont="1" applyFill="1" applyBorder="1" applyAlignment="1" applyProtection="1">
      <alignment wrapText="1"/>
    </xf>
    <xf numFmtId="1" fontId="3" fillId="53" borderId="0" xfId="0" quotePrefix="1" applyNumberFormat="1" applyFont="1" applyFill="1" applyBorder="1" applyAlignment="1" applyProtection="1">
      <alignment horizontal="right" wrapText="1"/>
    </xf>
    <xf numFmtId="168" fontId="73" fillId="0" borderId="0" xfId="0" applyNumberFormat="1" applyFont="1" applyBorder="1" applyAlignment="1" applyProtection="1"/>
    <xf numFmtId="1" fontId="74" fillId="0" borderId="0" xfId="0" quotePrefix="1" applyNumberFormat="1" applyFont="1" applyFill="1" applyBorder="1" applyAlignment="1" applyProtection="1">
      <alignment horizontal="left" wrapText="1"/>
    </xf>
    <xf numFmtId="0" fontId="71" fillId="53" borderId="0" xfId="0" applyFont="1" applyFill="1" applyBorder="1" applyAlignment="1" applyProtection="1"/>
    <xf numFmtId="0" fontId="95" fillId="54" borderId="0" xfId="0" applyFont="1" applyFill="1" applyAlignment="1">
      <alignment horizontal="left"/>
    </xf>
    <xf numFmtId="0" fontId="95" fillId="54" borderId="0" xfId="0" applyFont="1" applyFill="1" applyBorder="1" applyAlignment="1">
      <alignment horizontal="left"/>
    </xf>
    <xf numFmtId="0" fontId="95" fillId="0" borderId="0" xfId="0" applyFont="1" applyFill="1" applyBorder="1" applyAlignment="1">
      <alignment horizontal="left"/>
    </xf>
    <xf numFmtId="0" fontId="94" fillId="55" borderId="62" xfId="0" applyFont="1" applyFill="1" applyBorder="1" applyAlignment="1"/>
    <xf numFmtId="0" fontId="69" fillId="0" borderId="23" xfId="0" applyFont="1" applyBorder="1" applyAlignment="1"/>
    <xf numFmtId="178" fontId="94" fillId="55" borderId="64" xfId="9" applyNumberFormat="1" applyFont="1" applyFill="1" applyBorder="1" applyAlignment="1" applyProtection="1"/>
    <xf numFmtId="178" fontId="73" fillId="0" borderId="0" xfId="9" applyNumberFormat="1" applyFont="1" applyFill="1" applyBorder="1" applyAlignment="1" applyProtection="1"/>
    <xf numFmtId="176" fontId="94" fillId="55" borderId="64" xfId="9" applyNumberFormat="1" applyFont="1" applyFill="1" applyBorder="1" applyAlignment="1" applyProtection="1"/>
    <xf numFmtId="176" fontId="69" fillId="0" borderId="0" xfId="9" applyNumberFormat="1" applyFont="1" applyFill="1" applyBorder="1" applyAlignment="1" applyProtection="1"/>
    <xf numFmtId="178" fontId="69" fillId="53" borderId="66" xfId="9" applyNumberFormat="1" applyFont="1" applyFill="1" applyBorder="1" applyAlignment="1" applyProtection="1"/>
    <xf numFmtId="168" fontId="69" fillId="0" borderId="0" xfId="0" applyNumberFormat="1" applyFont="1" applyFill="1" applyBorder="1" applyAlignment="1" applyProtection="1"/>
    <xf numFmtId="0" fontId="69" fillId="0" borderId="27" xfId="0" applyFont="1" applyBorder="1" applyAlignment="1"/>
    <xf numFmtId="178" fontId="94" fillId="55" borderId="65" xfId="9" applyNumberFormat="1" applyFont="1" applyFill="1" applyBorder="1" applyAlignment="1" applyProtection="1"/>
    <xf numFmtId="178" fontId="69" fillId="53" borderId="67" xfId="9" applyNumberFormat="1" applyFont="1" applyFill="1" applyBorder="1" applyAlignment="1" applyProtection="1"/>
    <xf numFmtId="176" fontId="96" fillId="55" borderId="64" xfId="9" applyNumberFormat="1" applyFont="1" applyFill="1" applyBorder="1" applyAlignment="1" applyProtection="1"/>
    <xf numFmtId="176" fontId="96" fillId="55" borderId="65" xfId="9" applyNumberFormat="1" applyFont="1" applyFill="1" applyBorder="1" applyAlignment="1" applyProtection="1"/>
    <xf numFmtId="0" fontId="77" fillId="0" borderId="0" xfId="0" applyFont="1" applyBorder="1" applyAlignment="1"/>
    <xf numFmtId="176" fontId="77" fillId="53" borderId="66" xfId="9" applyNumberFormat="1" applyFont="1" applyFill="1" applyBorder="1" applyAlignment="1" applyProtection="1"/>
    <xf numFmtId="176" fontId="94" fillId="55" borderId="65" xfId="9" applyNumberFormat="1" applyFont="1" applyFill="1" applyBorder="1" applyAlignment="1" applyProtection="1"/>
    <xf numFmtId="178" fontId="93" fillId="0" borderId="0" xfId="9" applyNumberFormat="1" applyFont="1" applyFill="1" applyBorder="1" applyAlignment="1" applyProtection="1"/>
    <xf numFmtId="164" fontId="94" fillId="55" borderId="64" xfId="9" applyNumberFormat="1" applyFont="1" applyFill="1" applyBorder="1" applyAlignment="1" applyProtection="1"/>
    <xf numFmtId="164" fontId="93" fillId="0" borderId="0" xfId="0" applyNumberFormat="1" applyFont="1" applyFill="1" applyBorder="1" applyAlignment="1" applyProtection="1"/>
    <xf numFmtId="164" fontId="69" fillId="0" borderId="0" xfId="9" applyNumberFormat="1" applyFont="1" applyFill="1" applyBorder="1" applyAlignment="1" applyProtection="1"/>
    <xf numFmtId="164" fontId="69" fillId="53" borderId="66" xfId="9" applyNumberFormat="1" applyFont="1" applyFill="1" applyBorder="1" applyAlignment="1" applyProtection="1"/>
    <xf numFmtId="169" fontId="73" fillId="0" borderId="0" xfId="0" applyNumberFormat="1" applyFont="1" applyFill="1" applyBorder="1" applyAlignment="1" applyProtection="1"/>
    <xf numFmtId="164" fontId="94" fillId="55" borderId="65" xfId="9" applyNumberFormat="1" applyFont="1" applyFill="1" applyBorder="1" applyAlignment="1" applyProtection="1"/>
    <xf numFmtId="164" fontId="69" fillId="53" borderId="67" xfId="9" applyNumberFormat="1" applyFont="1" applyFill="1" applyBorder="1" applyAlignment="1" applyProtection="1"/>
    <xf numFmtId="164" fontId="94" fillId="55" borderId="0" xfId="9" applyNumberFormat="1" applyFont="1" applyFill="1" applyBorder="1" applyAlignment="1" applyProtection="1"/>
    <xf numFmtId="176" fontId="94" fillId="55" borderId="0" xfId="9" applyNumberFormat="1" applyFont="1" applyFill="1" applyBorder="1" applyAlignment="1" applyProtection="1"/>
    <xf numFmtId="164" fontId="69" fillId="53" borderId="0" xfId="9" applyNumberFormat="1" applyFont="1" applyFill="1" applyBorder="1" applyAlignment="1" applyProtection="1"/>
    <xf numFmtId="176" fontId="94" fillId="0" borderId="0" xfId="9" applyNumberFormat="1" applyFont="1" applyFill="1" applyBorder="1" applyAlignment="1" applyProtection="1"/>
    <xf numFmtId="175" fontId="69" fillId="0" borderId="0" xfId="0" applyNumberFormat="1" applyFont="1" applyBorder="1" applyAlignment="1" applyProtection="1"/>
    <xf numFmtId="0" fontId="95" fillId="0" borderId="0" xfId="0" applyFont="1" applyFill="1" applyAlignment="1">
      <alignment horizontal="left"/>
    </xf>
    <xf numFmtId="178" fontId="81" fillId="0" borderId="0" xfId="9" applyNumberFormat="1" applyFont="1" applyFill="1" applyBorder="1" applyAlignment="1" applyProtection="1"/>
    <xf numFmtId="176" fontId="77" fillId="0" borderId="0" xfId="9" applyNumberFormat="1" applyFont="1" applyFill="1" applyBorder="1" applyAlignment="1" applyProtection="1"/>
    <xf numFmtId="176" fontId="77" fillId="53" borderId="67" xfId="9" applyNumberFormat="1" applyFont="1" applyFill="1" applyBorder="1" applyAlignment="1" applyProtection="1"/>
    <xf numFmtId="175" fontId="77" fillId="0" borderId="0" xfId="0" applyNumberFormat="1" applyFont="1" applyFill="1" applyBorder="1" applyAlignment="1" applyProtection="1"/>
    <xf numFmtId="178" fontId="107" fillId="0" borderId="0" xfId="9" applyNumberFormat="1" applyFont="1" applyFill="1" applyBorder="1" applyAlignment="1" applyProtection="1"/>
    <xf numFmtId="175" fontId="69" fillId="0" borderId="0" xfId="0" applyNumberFormat="1" applyFont="1" applyFill="1" applyBorder="1" applyAlignment="1" applyProtection="1"/>
    <xf numFmtId="178" fontId="73" fillId="0" borderId="0" xfId="9" applyNumberFormat="1" applyFont="1" applyFill="1" applyBorder="1" applyAlignment="1"/>
    <xf numFmtId="164" fontId="73" fillId="0" borderId="0" xfId="9" applyFont="1" applyFill="1" applyBorder="1" applyAlignment="1" applyProtection="1"/>
    <xf numFmtId="176" fontId="93" fillId="0" borderId="0" xfId="9" applyNumberFormat="1" applyFont="1" applyFill="1" applyBorder="1" applyAlignment="1" applyProtection="1"/>
    <xf numFmtId="176" fontId="69" fillId="53" borderId="67" xfId="9" applyNumberFormat="1" applyFont="1" applyFill="1" applyBorder="1" applyAlignment="1" applyProtection="1"/>
    <xf numFmtId="176" fontId="73" fillId="0" borderId="0" xfId="9" applyNumberFormat="1" applyFont="1" applyFill="1" applyBorder="1" applyAlignment="1" applyProtection="1"/>
    <xf numFmtId="169" fontId="93" fillId="0" borderId="0" xfId="0" applyNumberFormat="1" applyFont="1" applyFill="1" applyBorder="1" applyAlignment="1" applyProtection="1"/>
    <xf numFmtId="0" fontId="73" fillId="0" borderId="0" xfId="0" applyFont="1" applyBorder="1" applyAlignment="1" applyProtection="1"/>
    <xf numFmtId="0" fontId="73" fillId="0" borderId="0" xfId="0" applyFont="1" applyFill="1" applyBorder="1" applyAlignment="1" applyProtection="1"/>
    <xf numFmtId="168" fontId="73" fillId="0" borderId="0" xfId="0" applyNumberFormat="1" applyFont="1" applyFill="1" applyBorder="1" applyAlignment="1" applyProtection="1"/>
    <xf numFmtId="0" fontId="94" fillId="0" borderId="0" xfId="0" applyFont="1" applyFill="1" applyBorder="1" applyAlignment="1"/>
    <xf numFmtId="170" fontId="64" fillId="0" borderId="0" xfId="65" applyNumberFormat="1" applyFont="1" applyFill="1" applyBorder="1" applyAlignment="1"/>
    <xf numFmtId="184" fontId="93" fillId="0" borderId="0" xfId="9" applyNumberFormat="1" applyFont="1" applyFill="1" applyBorder="1" applyAlignment="1" applyProtection="1"/>
    <xf numFmtId="184" fontId="69" fillId="0" borderId="0" xfId="9" applyNumberFormat="1" applyFont="1" applyFill="1" applyBorder="1" applyAlignment="1" applyProtection="1"/>
    <xf numFmtId="0" fontId="64" fillId="0" borderId="0" xfId="0" applyFont="1" applyFill="1" applyBorder="1" applyAlignment="1"/>
    <xf numFmtId="164" fontId="73" fillId="0" borderId="0" xfId="9" applyNumberFormat="1" applyFont="1" applyFill="1" applyBorder="1" applyAlignment="1" applyProtection="1"/>
    <xf numFmtId="0" fontId="69" fillId="0" borderId="0" xfId="0" applyFont="1" applyFill="1" applyBorder="1" applyAlignment="1" applyProtection="1"/>
    <xf numFmtId="0" fontId="69" fillId="0" borderId="0" xfId="0" applyFont="1" applyBorder="1" applyAlignment="1" applyProtection="1"/>
    <xf numFmtId="168" fontId="69" fillId="0" borderId="0" xfId="0" applyNumberFormat="1" applyFont="1" applyBorder="1" applyAlignment="1" applyProtection="1"/>
    <xf numFmtId="166" fontId="69" fillId="0" borderId="0" xfId="0" applyNumberFormat="1" applyFont="1" applyBorder="1" applyAlignment="1" applyProtection="1"/>
    <xf numFmtId="0" fontId="69" fillId="0" borderId="36" xfId="0" applyFont="1" applyBorder="1" applyAlignment="1"/>
    <xf numFmtId="0" fontId="69" fillId="53" borderId="0" xfId="0" applyFont="1" applyFill="1" applyBorder="1" applyAlignment="1"/>
    <xf numFmtId="0" fontId="82" fillId="53" borderId="0" xfId="0" applyFont="1" applyFill="1" applyAlignment="1"/>
    <xf numFmtId="0" fontId="82" fillId="53" borderId="0" xfId="0" applyFont="1" applyFill="1" applyBorder="1" applyAlignment="1"/>
    <xf numFmtId="0" fontId="95" fillId="53" borderId="0" xfId="0" applyFont="1" applyFill="1" applyBorder="1" applyAlignment="1">
      <alignment horizontal="left"/>
    </xf>
    <xf numFmtId="166" fontId="73" fillId="53" borderId="0" xfId="0" applyNumberFormat="1" applyFont="1" applyFill="1" applyBorder="1" applyAlignment="1" applyProtection="1"/>
    <xf numFmtId="0" fontId="95" fillId="53" borderId="0" xfId="0" applyFont="1" applyFill="1" applyAlignment="1">
      <alignment horizontal="left"/>
    </xf>
    <xf numFmtId="0" fontId="94" fillId="53" borderId="0" xfId="0" applyFont="1" applyFill="1" applyBorder="1" applyAlignment="1"/>
    <xf numFmtId="178" fontId="93" fillId="55" borderId="64" xfId="9" applyNumberFormat="1" applyFont="1" applyFill="1" applyBorder="1" applyAlignment="1" applyProtection="1"/>
    <xf numFmtId="0" fontId="73" fillId="53" borderId="0" xfId="0" applyFont="1" applyFill="1" applyBorder="1" applyAlignment="1"/>
    <xf numFmtId="178" fontId="73" fillId="53" borderId="66" xfId="9" applyNumberFormat="1" applyFont="1" applyFill="1" applyBorder="1" applyAlignment="1" applyProtection="1"/>
    <xf numFmtId="178" fontId="73" fillId="53" borderId="0" xfId="3" applyNumberFormat="1" applyFont="1" applyFill="1" applyBorder="1" applyAlignment="1"/>
    <xf numFmtId="168" fontId="73" fillId="53" borderId="0" xfId="0" applyNumberFormat="1" applyFont="1" applyFill="1" applyBorder="1" applyAlignment="1" applyProtection="1"/>
    <xf numFmtId="178" fontId="69" fillId="53" borderId="0" xfId="9" applyNumberFormat="1" applyFont="1" applyFill="1" applyBorder="1" applyAlignment="1" applyProtection="1"/>
    <xf numFmtId="178" fontId="69" fillId="53" borderId="0" xfId="3" applyNumberFormat="1" applyFont="1" applyFill="1" applyBorder="1" applyAlignment="1" applyProtection="1"/>
    <xf numFmtId="168" fontId="69" fillId="53" borderId="0" xfId="0" applyNumberFormat="1" applyFont="1" applyFill="1" applyBorder="1" applyAlignment="1" applyProtection="1"/>
    <xf numFmtId="168" fontId="0" fillId="53" borderId="70" xfId="0" applyNumberFormat="1" applyFont="1" applyFill="1" applyBorder="1" applyAlignment="1" applyProtection="1"/>
    <xf numFmtId="178" fontId="73" fillId="53" borderId="0" xfId="3" applyNumberFormat="1" applyFont="1" applyFill="1" applyBorder="1" applyAlignment="1" applyProtection="1"/>
    <xf numFmtId="178" fontId="69" fillId="53" borderId="0" xfId="3" applyNumberFormat="1" applyFont="1" applyFill="1" applyBorder="1" applyAlignment="1"/>
    <xf numFmtId="168" fontId="73" fillId="53" borderId="0" xfId="0" applyNumberFormat="1" applyFont="1" applyFill="1" applyBorder="1" applyAlignment="1"/>
    <xf numFmtId="168" fontId="77" fillId="53" borderId="0" xfId="0" applyNumberFormat="1" applyFont="1" applyFill="1" applyBorder="1" applyAlignment="1"/>
    <xf numFmtId="0" fontId="77" fillId="53" borderId="0" xfId="0" applyFont="1" applyFill="1" applyBorder="1" applyAlignment="1"/>
    <xf numFmtId="0" fontId="0" fillId="53" borderId="0" xfId="0" applyFont="1" applyFill="1" applyAlignment="1"/>
    <xf numFmtId="178" fontId="69" fillId="55" borderId="0" xfId="3" applyNumberFormat="1" applyFont="1" applyFill="1" applyBorder="1" applyAlignment="1"/>
    <xf numFmtId="0" fontId="83" fillId="53" borderId="0" xfId="0" applyFont="1" applyFill="1" applyBorder="1" applyAlignment="1"/>
    <xf numFmtId="0" fontId="83" fillId="53" borderId="0" xfId="0" applyFont="1" applyFill="1" applyAlignment="1"/>
    <xf numFmtId="172" fontId="69" fillId="53" borderId="0" xfId="0" applyNumberFormat="1" applyFont="1" applyFill="1" applyBorder="1" applyAlignment="1">
      <alignment horizontal="right"/>
    </xf>
    <xf numFmtId="168" fontId="69" fillId="53" borderId="0" xfId="0" applyNumberFormat="1" applyFont="1" applyFill="1" applyBorder="1" applyAlignment="1"/>
    <xf numFmtId="168" fontId="69" fillId="53" borderId="0" xfId="0" applyNumberFormat="1" applyFont="1" applyFill="1" applyAlignment="1"/>
    <xf numFmtId="0" fontId="69" fillId="53" borderId="0" xfId="0" applyFont="1" applyFill="1" applyBorder="1" applyAlignment="1" applyProtection="1"/>
    <xf numFmtId="178" fontId="73" fillId="53" borderId="69" xfId="9" applyNumberFormat="1" applyFont="1" applyFill="1" applyBorder="1" applyAlignment="1" applyProtection="1"/>
    <xf numFmtId="178" fontId="73" fillId="53" borderId="0" xfId="9" applyNumberFormat="1" applyFont="1" applyFill="1" applyBorder="1" applyAlignment="1" applyProtection="1"/>
    <xf numFmtId="172" fontId="84" fillId="53" borderId="0" xfId="0" applyNumberFormat="1" applyFont="1" applyFill="1" applyBorder="1" applyAlignment="1">
      <alignment horizontal="right"/>
    </xf>
    <xf numFmtId="0" fontId="0" fillId="53" borderId="70" xfId="0" applyFont="1" applyFill="1" applyBorder="1" applyAlignment="1"/>
    <xf numFmtId="178" fontId="69" fillId="53" borderId="70" xfId="9" applyNumberFormat="1" applyFont="1" applyFill="1" applyBorder="1" applyAlignment="1" applyProtection="1"/>
    <xf numFmtId="166" fontId="69" fillId="53" borderId="0" xfId="0" applyNumberFormat="1" applyFont="1" applyFill="1" applyBorder="1" applyAlignment="1"/>
    <xf numFmtId="166" fontId="69" fillId="53" borderId="0" xfId="0" applyNumberFormat="1" applyFont="1" applyFill="1" applyAlignment="1"/>
    <xf numFmtId="0" fontId="73" fillId="53" borderId="70" xfId="0" applyFont="1" applyFill="1" applyBorder="1" applyAlignment="1"/>
    <xf numFmtId="178" fontId="93" fillId="55" borderId="65" xfId="3" applyNumberFormat="1" applyFont="1" applyFill="1" applyBorder="1" applyAlignment="1" applyProtection="1"/>
    <xf numFmtId="178" fontId="73" fillId="53" borderId="70" xfId="3" applyNumberFormat="1" applyFont="1" applyFill="1" applyBorder="1" applyAlignment="1" applyProtection="1"/>
    <xf numFmtId="2" fontId="69" fillId="53" borderId="0" xfId="0" applyNumberFormat="1" applyFont="1" applyFill="1" applyBorder="1" applyAlignment="1"/>
    <xf numFmtId="2" fontId="73" fillId="53" borderId="0" xfId="0" applyNumberFormat="1" applyFont="1" applyFill="1" applyBorder="1" applyAlignment="1">
      <alignment horizontal="right"/>
    </xf>
    <xf numFmtId="171" fontId="69" fillId="53" borderId="0" xfId="0" applyNumberFormat="1" applyFont="1" applyFill="1" applyBorder="1" applyAlignment="1"/>
    <xf numFmtId="168" fontId="69" fillId="53" borderId="70" xfId="0" applyNumberFormat="1" applyFont="1" applyFill="1" applyBorder="1" applyAlignment="1" applyProtection="1"/>
    <xf numFmtId="2" fontId="73" fillId="53" borderId="0" xfId="0" applyNumberFormat="1" applyFont="1" applyFill="1" applyBorder="1" applyAlignment="1"/>
    <xf numFmtId="168" fontId="73" fillId="53" borderId="70" xfId="0" applyNumberFormat="1" applyFont="1" applyFill="1" applyBorder="1" applyAlignment="1" applyProtection="1"/>
    <xf numFmtId="0" fontId="73" fillId="53" borderId="0" xfId="0" applyFont="1" applyFill="1" applyBorder="1" applyAlignment="1" applyProtection="1"/>
    <xf numFmtId="0" fontId="77" fillId="53" borderId="0" xfId="0" applyFont="1" applyFill="1" applyBorder="1" applyAlignment="1" applyProtection="1"/>
    <xf numFmtId="168" fontId="81" fillId="53" borderId="0" xfId="0" applyNumberFormat="1" applyFont="1" applyFill="1" applyBorder="1" applyAlignment="1" applyProtection="1"/>
    <xf numFmtId="178" fontId="96" fillId="55" borderId="65" xfId="3" applyNumberFormat="1" applyFont="1" applyFill="1" applyBorder="1" applyAlignment="1" applyProtection="1"/>
    <xf numFmtId="0" fontId="81" fillId="53" borderId="0" xfId="0" applyFont="1" applyFill="1" applyBorder="1" applyAlignment="1" applyProtection="1"/>
    <xf numFmtId="178" fontId="77" fillId="53" borderId="70" xfId="3" applyNumberFormat="1" applyFont="1" applyFill="1" applyBorder="1" applyAlignment="1" applyProtection="1"/>
    <xf numFmtId="168" fontId="77" fillId="53" borderId="70" xfId="0" applyNumberFormat="1" applyFont="1" applyFill="1" applyBorder="1" applyAlignment="1" applyProtection="1"/>
    <xf numFmtId="168" fontId="77" fillId="53" borderId="0" xfId="0" applyNumberFormat="1" applyFont="1" applyFill="1" applyBorder="1" applyAlignment="1" applyProtection="1"/>
    <xf numFmtId="0" fontId="77" fillId="53" borderId="0" xfId="0" applyFont="1" applyFill="1" applyAlignment="1"/>
    <xf numFmtId="178" fontId="77" fillId="53" borderId="0" xfId="3" applyNumberFormat="1" applyFont="1" applyFill="1" applyBorder="1" applyAlignment="1" applyProtection="1"/>
    <xf numFmtId="178" fontId="81" fillId="53" borderId="0" xfId="3" applyNumberFormat="1" applyFont="1" applyFill="1" applyBorder="1" applyAlignment="1" applyProtection="1"/>
    <xf numFmtId="178" fontId="93" fillId="55" borderId="64" xfId="3" applyNumberFormat="1" applyFont="1" applyFill="1" applyBorder="1" applyAlignment="1" applyProtection="1"/>
    <xf numFmtId="178" fontId="94" fillId="55" borderId="65" xfId="3" applyNumberFormat="1" applyFont="1" applyFill="1" applyBorder="1" applyAlignment="1" applyProtection="1"/>
    <xf numFmtId="178" fontId="69" fillId="53" borderId="70" xfId="3" applyNumberFormat="1" applyFont="1" applyFill="1" applyBorder="1" applyAlignment="1" applyProtection="1"/>
    <xf numFmtId="170" fontId="94" fillId="55" borderId="0" xfId="65" applyNumberFormat="1" applyFont="1" applyFill="1" applyBorder="1" applyAlignment="1" applyProtection="1"/>
    <xf numFmtId="170" fontId="69" fillId="53" borderId="0" xfId="65" applyNumberFormat="1" applyFont="1" applyFill="1" applyBorder="1" applyAlignment="1" applyProtection="1"/>
    <xf numFmtId="178" fontId="94" fillId="55" borderId="0" xfId="3" applyNumberFormat="1" applyFont="1" applyFill="1" applyBorder="1" applyAlignment="1" applyProtection="1"/>
    <xf numFmtId="178" fontId="94" fillId="55" borderId="64" xfId="3" applyNumberFormat="1" applyFont="1" applyFill="1" applyBorder="1" applyAlignment="1" applyProtection="1"/>
    <xf numFmtId="178" fontId="69" fillId="53" borderId="69" xfId="3" applyNumberFormat="1" applyFont="1" applyFill="1" applyBorder="1" applyAlignment="1" applyProtection="1"/>
    <xf numFmtId="0" fontId="73" fillId="53" borderId="0" xfId="0" applyFont="1" applyFill="1" applyAlignment="1"/>
    <xf numFmtId="0" fontId="94" fillId="55" borderId="0" xfId="0" applyFont="1" applyFill="1" applyBorder="1" applyAlignment="1"/>
    <xf numFmtId="0" fontId="75" fillId="53" borderId="0" xfId="0" applyFont="1" applyFill="1" applyBorder="1" applyAlignment="1"/>
    <xf numFmtId="0" fontId="69" fillId="53" borderId="69" xfId="0" applyFont="1" applyFill="1" applyBorder="1" applyAlignment="1"/>
    <xf numFmtId="2" fontId="94" fillId="55" borderId="64" xfId="0" applyNumberFormat="1" applyFont="1" applyFill="1" applyBorder="1" applyAlignment="1"/>
    <xf numFmtId="2" fontId="69" fillId="53" borderId="69" xfId="0" applyNumberFormat="1" applyFont="1" applyFill="1" applyBorder="1" applyAlignment="1"/>
    <xf numFmtId="2" fontId="69" fillId="53" borderId="0" xfId="0" applyNumberFormat="1" applyFont="1" applyFill="1" applyAlignment="1"/>
    <xf numFmtId="0" fontId="69" fillId="53" borderId="70" xfId="0" applyFont="1" applyFill="1" applyBorder="1" applyAlignment="1" applyProtection="1"/>
    <xf numFmtId="2" fontId="94" fillId="55" borderId="65" xfId="0" applyNumberFormat="1" applyFont="1" applyFill="1" applyBorder="1" applyAlignment="1"/>
    <xf numFmtId="2" fontId="69" fillId="53" borderId="70" xfId="0" applyNumberFormat="1" applyFont="1" applyFill="1" applyBorder="1" applyAlignment="1"/>
    <xf numFmtId="0" fontId="81" fillId="53" borderId="0" xfId="0" applyFont="1" applyFill="1" applyBorder="1" applyAlignment="1"/>
    <xf numFmtId="38" fontId="81" fillId="55" borderId="0" xfId="0" applyNumberFormat="1" applyFont="1" applyFill="1" applyAlignment="1"/>
    <xf numFmtId="38" fontId="81" fillId="53" borderId="0" xfId="0" applyNumberFormat="1" applyFont="1" applyFill="1" applyAlignment="1"/>
    <xf numFmtId="38" fontId="81" fillId="53" borderId="0" xfId="0" applyNumberFormat="1" applyFont="1" applyFill="1" applyBorder="1" applyAlignment="1"/>
    <xf numFmtId="0" fontId="95" fillId="54" borderId="0" xfId="0" applyFont="1" applyFill="1" applyBorder="1" applyAlignment="1">
      <alignment horizontal="left" wrapText="1"/>
    </xf>
    <xf numFmtId="0" fontId="95" fillId="54" borderId="0" xfId="0" applyFont="1" applyFill="1" applyAlignment="1">
      <alignment horizontal="left" wrapText="1"/>
    </xf>
    <xf numFmtId="0" fontId="95" fillId="53" borderId="0" xfId="0" applyFont="1" applyFill="1" applyAlignment="1">
      <alignment horizontal="left" wrapText="1"/>
    </xf>
    <xf numFmtId="0" fontId="95" fillId="53" borderId="0" xfId="0" applyFont="1" applyFill="1" applyBorder="1" applyAlignment="1">
      <alignment horizontal="left" wrapText="1"/>
    </xf>
    <xf numFmtId="168" fontId="73" fillId="53" borderId="69" xfId="0" applyNumberFormat="1" applyFont="1" applyFill="1" applyBorder="1" applyAlignment="1" applyProtection="1"/>
    <xf numFmtId="178" fontId="73" fillId="53" borderId="69" xfId="3" applyNumberFormat="1" applyFont="1" applyFill="1" applyBorder="1" applyAlignment="1" applyProtection="1"/>
    <xf numFmtId="178" fontId="93" fillId="55" borderId="0" xfId="3" applyNumberFormat="1" applyFont="1" applyFill="1" applyBorder="1" applyAlignment="1" applyProtection="1"/>
    <xf numFmtId="178" fontId="94" fillId="55" borderId="0" xfId="3" applyNumberFormat="1" applyFont="1" applyFill="1" applyBorder="1" applyAlignment="1"/>
    <xf numFmtId="178" fontId="94" fillId="55" borderId="64" xfId="3" applyNumberFormat="1" applyFont="1" applyFill="1" applyBorder="1" applyAlignment="1"/>
    <xf numFmtId="178" fontId="69" fillId="53" borderId="69" xfId="3" applyNumberFormat="1" applyFont="1" applyFill="1" applyBorder="1" applyAlignment="1"/>
    <xf numFmtId="178" fontId="93" fillId="55" borderId="0" xfId="3" applyNumberFormat="1" applyFont="1" applyFill="1" applyBorder="1" applyAlignment="1"/>
    <xf numFmtId="178" fontId="75" fillId="53" borderId="0" xfId="9" quotePrefix="1" applyNumberFormat="1" applyFont="1" applyFill="1" applyBorder="1" applyAlignment="1" applyProtection="1">
      <alignment horizontal="left"/>
    </xf>
    <xf numFmtId="0" fontId="69" fillId="53" borderId="0" xfId="2" quotePrefix="1" applyNumberFormat="1" applyFont="1" applyFill="1" applyBorder="1" applyAlignment="1" applyProtection="1">
      <alignment horizontal="right"/>
    </xf>
    <xf numFmtId="0" fontId="0" fillId="0" borderId="0" xfId="0" applyFont="1" applyFill="1" applyBorder="1" applyAlignment="1" applyProtection="1"/>
    <xf numFmtId="0" fontId="0" fillId="53" borderId="0" xfId="0" applyFont="1" applyFill="1" applyBorder="1" applyAlignment="1" applyProtection="1"/>
    <xf numFmtId="0" fontId="0" fillId="53" borderId="0" xfId="0" applyFont="1" applyFill="1" applyBorder="1" applyAlignment="1"/>
    <xf numFmtId="168" fontId="2" fillId="53" borderId="70" xfId="0" applyNumberFormat="1" applyFont="1" applyFill="1" applyBorder="1" applyAlignment="1" applyProtection="1"/>
    <xf numFmtId="173" fontId="69" fillId="53" borderId="0" xfId="0" applyNumberFormat="1" applyFont="1" applyFill="1" applyBorder="1" applyAlignment="1"/>
    <xf numFmtId="0" fontId="2" fillId="53" borderId="70" xfId="0" applyFont="1" applyFill="1" applyBorder="1" applyAlignment="1"/>
    <xf numFmtId="168" fontId="66" fillId="53" borderId="70" xfId="0" applyNumberFormat="1" applyFont="1" applyFill="1" applyBorder="1" applyAlignment="1" applyProtection="1"/>
    <xf numFmtId="173" fontId="73" fillId="53" borderId="0" xfId="0" applyNumberFormat="1" applyFont="1" applyFill="1" applyBorder="1" applyAlignment="1"/>
    <xf numFmtId="173" fontId="69" fillId="53" borderId="0" xfId="0" applyNumberFormat="1" applyFont="1" applyFill="1" applyBorder="1" applyAlignment="1">
      <alignment horizontal="right"/>
    </xf>
    <xf numFmtId="0" fontId="76" fillId="53" borderId="0" xfId="0" applyFont="1" applyFill="1" applyAlignment="1"/>
    <xf numFmtId="10" fontId="69" fillId="53" borderId="0" xfId="0" applyNumberFormat="1" applyFont="1" applyFill="1" applyBorder="1" applyAlignment="1"/>
    <xf numFmtId="0" fontId="87" fillId="53" borderId="0" xfId="0" applyFont="1" applyFill="1" applyAlignment="1"/>
    <xf numFmtId="0" fontId="73" fillId="53" borderId="69" xfId="0" applyFont="1" applyFill="1" applyBorder="1" applyAlignment="1"/>
    <xf numFmtId="178" fontId="73" fillId="53" borderId="69" xfId="3" applyNumberFormat="1" applyFont="1" applyFill="1" applyBorder="1" applyAlignment="1"/>
    <xf numFmtId="178" fontId="73" fillId="55" borderId="64" xfId="3" applyNumberFormat="1" applyFont="1" applyFill="1" applyBorder="1" applyAlignment="1"/>
    <xf numFmtId="178" fontId="73" fillId="53" borderId="0" xfId="3" applyNumberFormat="1" applyFont="1" applyFill="1" applyAlignment="1"/>
    <xf numFmtId="178" fontId="73" fillId="55" borderId="0" xfId="3" applyNumberFormat="1" applyFont="1" applyFill="1" applyAlignment="1"/>
    <xf numFmtId="0" fontId="0" fillId="53" borderId="69" xfId="0" applyFont="1" applyFill="1" applyBorder="1" applyAlignment="1"/>
    <xf numFmtId="178" fontId="69" fillId="55" borderId="64" xfId="3" applyNumberFormat="1" applyFont="1" applyFill="1" applyBorder="1" applyAlignment="1" applyProtection="1"/>
    <xf numFmtId="178" fontId="69" fillId="55" borderId="65" xfId="3" applyNumberFormat="1" applyFont="1" applyFill="1" applyBorder="1" applyAlignment="1" applyProtection="1"/>
    <xf numFmtId="178" fontId="73" fillId="55" borderId="65" xfId="3" applyNumberFormat="1" applyFont="1" applyFill="1" applyBorder="1" applyAlignment="1" applyProtection="1"/>
    <xf numFmtId="178" fontId="66" fillId="53" borderId="0" xfId="3" applyNumberFormat="1" applyFont="1" applyFill="1" applyAlignment="1"/>
    <xf numFmtId="178" fontId="66" fillId="53" borderId="0" xfId="3" applyNumberFormat="1" applyFont="1" applyFill="1" applyBorder="1" applyAlignment="1"/>
    <xf numFmtId="178" fontId="66" fillId="55" borderId="0" xfId="3" applyNumberFormat="1" applyFont="1" applyFill="1" applyAlignment="1"/>
    <xf numFmtId="178" fontId="2" fillId="53" borderId="69" xfId="3" applyNumberFormat="1" applyFont="1" applyFill="1" applyBorder="1" applyAlignment="1" applyProtection="1"/>
    <xf numFmtId="178" fontId="2" fillId="53" borderId="0" xfId="3" applyNumberFormat="1" applyFont="1" applyFill="1" applyBorder="1" applyAlignment="1" applyProtection="1"/>
    <xf numFmtId="178" fontId="2" fillId="55" borderId="64" xfId="3" applyNumberFormat="1" applyFont="1" applyFill="1" applyBorder="1" applyAlignment="1" applyProtection="1"/>
    <xf numFmtId="178" fontId="2" fillId="53" borderId="70" xfId="3" applyNumberFormat="1" applyFont="1" applyFill="1" applyBorder="1" applyAlignment="1" applyProtection="1"/>
    <xf numFmtId="178" fontId="66" fillId="53" borderId="70" xfId="3" applyNumberFormat="1" applyFont="1" applyFill="1" applyBorder="1" applyAlignment="1" applyProtection="1"/>
    <xf numFmtId="178" fontId="66" fillId="53" borderId="0" xfId="3" applyNumberFormat="1" applyFont="1" applyFill="1" applyBorder="1" applyAlignment="1" applyProtection="1"/>
    <xf numFmtId="178" fontId="66" fillId="55" borderId="64" xfId="3" applyNumberFormat="1" applyFont="1" applyFill="1" applyBorder="1" applyAlignment="1" applyProtection="1"/>
    <xf numFmtId="178" fontId="2" fillId="55" borderId="65" xfId="3" applyNumberFormat="1" applyFont="1" applyFill="1" applyBorder="1" applyAlignment="1" applyProtection="1"/>
    <xf numFmtId="178" fontId="66" fillId="53" borderId="69" xfId="3" applyNumberFormat="1" applyFont="1" applyFill="1" applyBorder="1" applyAlignment="1"/>
    <xf numFmtId="178" fontId="66" fillId="55" borderId="65" xfId="3" applyNumberFormat="1" applyFont="1" applyFill="1" applyBorder="1" applyAlignment="1"/>
    <xf numFmtId="0" fontId="73" fillId="53" borderId="0" xfId="0" applyFont="1" applyFill="1" applyBorder="1" applyAlignment="1">
      <alignment wrapText="1"/>
    </xf>
    <xf numFmtId="166" fontId="69" fillId="0" borderId="0" xfId="0" applyNumberFormat="1" applyFont="1" applyFill="1" applyBorder="1" applyAlignment="1" applyProtection="1">
      <alignment wrapText="1"/>
    </xf>
    <xf numFmtId="0" fontId="73" fillId="53" borderId="0" xfId="0" applyFont="1" applyFill="1" applyBorder="1" applyAlignment="1">
      <alignment horizontal="right" wrapText="1"/>
    </xf>
    <xf numFmtId="178" fontId="0" fillId="53" borderId="66" xfId="9" applyNumberFormat="1" applyFont="1" applyFill="1" applyBorder="1" applyAlignment="1" applyProtection="1"/>
    <xf numFmtId="182" fontId="94" fillId="55" borderId="64" xfId="9" applyNumberFormat="1" applyFont="1" applyFill="1" applyBorder="1" applyAlignment="1" applyProtection="1"/>
    <xf numFmtId="178" fontId="0" fillId="53" borderId="0" xfId="9" applyNumberFormat="1" applyFont="1" applyFill="1" applyBorder="1" applyAlignment="1" applyProtection="1"/>
    <xf numFmtId="182" fontId="0" fillId="53" borderId="0" xfId="9" applyNumberFormat="1" applyFont="1" applyFill="1" applyBorder="1" applyAlignment="1" applyProtection="1"/>
    <xf numFmtId="182" fontId="96" fillId="55" borderId="64" xfId="9" applyNumberFormat="1" applyFont="1" applyFill="1" applyBorder="1" applyAlignment="1" applyProtection="1"/>
    <xf numFmtId="178" fontId="77" fillId="53" borderId="0" xfId="9" applyNumberFormat="1" applyFont="1" applyFill="1" applyBorder="1" applyAlignment="1" applyProtection="1"/>
    <xf numFmtId="182" fontId="77" fillId="53" borderId="0" xfId="9" applyNumberFormat="1" applyFont="1" applyFill="1" applyBorder="1" applyAlignment="1" applyProtection="1"/>
    <xf numFmtId="168" fontId="87" fillId="0" borderId="0" xfId="0" applyNumberFormat="1" applyFont="1" applyFill="1" applyBorder="1" applyAlignment="1" applyProtection="1"/>
    <xf numFmtId="178" fontId="0" fillId="0" borderId="66" xfId="9" applyNumberFormat="1" applyFont="1" applyFill="1" applyBorder="1" applyAlignment="1" applyProtection="1"/>
    <xf numFmtId="176" fontId="69" fillId="53" borderId="0" xfId="0" applyNumberFormat="1" applyFont="1" applyFill="1" applyBorder="1" applyAlignment="1" applyProtection="1"/>
    <xf numFmtId="0" fontId="69" fillId="0" borderId="18" xfId="0" applyFont="1" applyFill="1" applyBorder="1" applyAlignment="1"/>
    <xf numFmtId="178" fontId="94" fillId="55" borderId="0" xfId="9" applyNumberFormat="1" applyFont="1" applyFill="1" applyBorder="1" applyAlignment="1" applyProtection="1"/>
    <xf numFmtId="166" fontId="69" fillId="0" borderId="0" xfId="0" applyNumberFormat="1" applyFont="1" applyFill="1" applyBorder="1" applyAlignment="1" applyProtection="1"/>
    <xf numFmtId="166" fontId="69" fillId="53" borderId="0" xfId="0" applyNumberFormat="1" applyFont="1" applyFill="1" applyBorder="1" applyAlignment="1" applyProtection="1"/>
    <xf numFmtId="0" fontId="69" fillId="0" borderId="18" xfId="0" applyFont="1" applyFill="1" applyBorder="1" applyAlignment="1" applyProtection="1"/>
    <xf numFmtId="0" fontId="75" fillId="0" borderId="18" xfId="0" applyFont="1" applyFill="1" applyBorder="1" applyAlignment="1"/>
    <xf numFmtId="10" fontId="69" fillId="0" borderId="0" xfId="0" applyNumberFormat="1" applyFont="1" applyAlignment="1"/>
    <xf numFmtId="171" fontId="69" fillId="0" borderId="0" xfId="0" applyNumberFormat="1" applyFont="1" applyAlignment="1"/>
    <xf numFmtId="0" fontId="2" fillId="53" borderId="0" xfId="0" applyFont="1" applyFill="1" applyBorder="1" applyAlignment="1">
      <alignment wrapText="1"/>
    </xf>
    <xf numFmtId="166" fontId="69" fillId="0" borderId="0" xfId="0" applyNumberFormat="1" applyFont="1" applyFill="1" applyBorder="1" applyAlignment="1" applyProtection="1">
      <alignment horizontal="center" wrapText="1"/>
    </xf>
    <xf numFmtId="0" fontId="73" fillId="0" borderId="0" xfId="0" applyFont="1" applyAlignment="1" applyProtection="1"/>
    <xf numFmtId="178" fontId="0" fillId="0" borderId="0" xfId="9" applyNumberFormat="1" applyFont="1" applyFill="1" applyBorder="1" applyAlignment="1" applyProtection="1"/>
    <xf numFmtId="0" fontId="2" fillId="0" borderId="0" xfId="0" applyFont="1" applyFill="1" applyBorder="1" applyAlignment="1">
      <alignment wrapText="1"/>
    </xf>
    <xf numFmtId="168" fontId="69" fillId="0" borderId="20" xfId="0" applyNumberFormat="1" applyFont="1" applyFill="1" applyBorder="1" applyAlignment="1" applyProtection="1"/>
    <xf numFmtId="0" fontId="69" fillId="0" borderId="20" xfId="0" applyFont="1" applyBorder="1" applyAlignment="1"/>
    <xf numFmtId="1" fontId="6" fillId="53" borderId="0" xfId="0" quotePrefix="1" applyNumberFormat="1" applyFont="1" applyFill="1" applyBorder="1" applyAlignment="1" applyProtection="1">
      <alignment wrapText="1"/>
    </xf>
    <xf numFmtId="0" fontId="89" fillId="0" borderId="0" xfId="0" applyFont="1" applyFill="1" applyBorder="1" applyAlignment="1">
      <alignment wrapText="1"/>
    </xf>
    <xf numFmtId="168" fontId="69" fillId="55" borderId="20" xfId="0" applyNumberFormat="1" applyFont="1" applyFill="1" applyBorder="1" applyAlignment="1" applyProtection="1"/>
    <xf numFmtId="0" fontId="69" fillId="55" borderId="20" xfId="0" applyFont="1" applyFill="1" applyBorder="1" applyAlignment="1"/>
    <xf numFmtId="178" fontId="69" fillId="53" borderId="0" xfId="0" applyNumberFormat="1" applyFont="1" applyFill="1" applyBorder="1" applyAlignment="1"/>
    <xf numFmtId="168" fontId="0" fillId="53" borderId="0" xfId="0" applyNumberFormat="1" applyFont="1" applyFill="1" applyBorder="1" applyAlignment="1" applyProtection="1"/>
    <xf numFmtId="178" fontId="69" fillId="0" borderId="66" xfId="9" applyNumberFormat="1" applyFont="1" applyFill="1" applyBorder="1" applyAlignment="1" applyProtection="1"/>
    <xf numFmtId="0" fontId="69" fillId="55" borderId="14" xfId="0" applyFont="1" applyFill="1" applyBorder="1" applyAlignment="1"/>
    <xf numFmtId="0" fontId="69" fillId="0" borderId="14" xfId="0" applyFont="1" applyBorder="1" applyAlignment="1"/>
    <xf numFmtId="0" fontId="69" fillId="0" borderId="18" xfId="0" applyFont="1" applyBorder="1" applyAlignment="1"/>
    <xf numFmtId="166" fontId="69" fillId="0" borderId="14" xfId="0" applyNumberFormat="1" applyFont="1" applyFill="1" applyBorder="1" applyAlignment="1" applyProtection="1"/>
    <xf numFmtId="166" fontId="73" fillId="0" borderId="14" xfId="0" applyNumberFormat="1" applyFont="1" applyFill="1" applyBorder="1" applyAlignment="1"/>
    <xf numFmtId="166" fontId="69" fillId="0" borderId="14" xfId="0" applyNumberFormat="1" applyFont="1" applyFill="1" applyBorder="1" applyAlignment="1"/>
    <xf numFmtId="168" fontId="69" fillId="0" borderId="14" xfId="0" applyNumberFormat="1" applyFont="1" applyFill="1" applyBorder="1" applyAlignment="1" applyProtection="1"/>
    <xf numFmtId="168" fontId="73" fillId="0" borderId="14" xfId="0" applyNumberFormat="1" applyFont="1" applyFill="1" applyBorder="1" applyAlignment="1" applyProtection="1"/>
    <xf numFmtId="168" fontId="69" fillId="0" borderId="14" xfId="0" applyNumberFormat="1" applyFont="1" applyBorder="1" applyAlignment="1" applyProtection="1"/>
    <xf numFmtId="166" fontId="69" fillId="0" borderId="14" xfId="0" applyNumberFormat="1" applyFont="1" applyBorder="1" applyAlignment="1" applyProtection="1"/>
    <xf numFmtId="0" fontId="0" fillId="0" borderId="0" xfId="0" applyFont="1" applyFill="1" applyBorder="1" applyAlignment="1"/>
    <xf numFmtId="0" fontId="73" fillId="0" borderId="0" xfId="1" applyFont="1" applyAlignment="1"/>
    <xf numFmtId="0" fontId="72" fillId="54" borderId="0" xfId="1" applyFont="1" applyFill="1" applyAlignment="1"/>
    <xf numFmtId="0" fontId="73" fillId="54" borderId="0" xfId="1" applyFont="1" applyFill="1" applyAlignment="1"/>
    <xf numFmtId="0" fontId="0" fillId="54" borderId="0" xfId="1" applyFont="1" applyFill="1" applyAlignment="1"/>
    <xf numFmtId="0" fontId="69" fillId="53" borderId="0" xfId="1" applyFont="1" applyFill="1" applyAlignment="1"/>
    <xf numFmtId="0" fontId="69" fillId="0" borderId="0" xfId="1" applyFont="1" applyFill="1" applyAlignment="1"/>
    <xf numFmtId="0" fontId="72" fillId="0" borderId="0" xfId="1" applyFont="1" applyFill="1" applyAlignment="1"/>
    <xf numFmtId="0" fontId="73" fillId="0" borderId="0" xfId="1" applyFont="1" applyFill="1" applyAlignment="1"/>
    <xf numFmtId="0" fontId="0" fillId="0" borderId="0" xfId="1" applyFont="1" applyFill="1" applyAlignment="1"/>
    <xf numFmtId="0" fontId="69" fillId="0" borderId="0" xfId="1" quotePrefix="1" applyFont="1" applyFill="1" applyAlignment="1"/>
    <xf numFmtId="0" fontId="10" fillId="0" borderId="0" xfId="1" applyFont="1" applyAlignment="1"/>
    <xf numFmtId="0" fontId="69" fillId="0" borderId="0" xfId="1" applyFont="1" applyBorder="1" applyAlignment="1"/>
    <xf numFmtId="168" fontId="69" fillId="0" borderId="46" xfId="0" applyNumberFormat="1" applyFont="1" applyBorder="1" applyAlignment="1" applyProtection="1"/>
    <xf numFmtId="178" fontId="69" fillId="0" borderId="0" xfId="9" applyNumberFormat="1" applyFont="1" applyFill="1" applyAlignment="1"/>
    <xf numFmtId="178" fontId="69" fillId="0" borderId="0" xfId="9" applyNumberFormat="1" applyFont="1" applyFill="1" applyBorder="1" applyAlignment="1"/>
    <xf numFmtId="0" fontId="69" fillId="0" borderId="0" xfId="1" applyFont="1" applyFill="1" applyBorder="1" applyAlignment="1"/>
    <xf numFmtId="0" fontId="69" fillId="53" borderId="0" xfId="1" quotePrefix="1" applyFont="1" applyFill="1" applyAlignment="1"/>
    <xf numFmtId="0" fontId="9" fillId="0" borderId="0" xfId="1" applyFont="1" applyAlignment="1"/>
    <xf numFmtId="0" fontId="0" fillId="0" borderId="0" xfId="1" applyFont="1" applyAlignment="1"/>
    <xf numFmtId="0" fontId="73" fillId="0" borderId="0" xfId="1" applyFont="1" applyFill="1" applyBorder="1" applyAlignment="1"/>
    <xf numFmtId="172" fontId="73" fillId="0" borderId="0" xfId="1" applyNumberFormat="1" applyFont="1" applyFill="1" applyBorder="1" applyAlignment="1">
      <alignment horizontal="right"/>
    </xf>
    <xf numFmtId="172" fontId="73" fillId="0" borderId="0" xfId="1" applyNumberFormat="1" applyFont="1" applyFill="1" applyBorder="1" applyAlignment="1">
      <alignment horizontal="center"/>
    </xf>
    <xf numFmtId="172" fontId="69" fillId="0" borderId="0" xfId="1" applyNumberFormat="1" applyFont="1" applyFill="1" applyBorder="1" applyAlignment="1">
      <alignment horizontal="right"/>
    </xf>
    <xf numFmtId="0" fontId="69" fillId="0" borderId="0" xfId="1" applyFont="1" applyFill="1" applyBorder="1" applyAlignment="1">
      <alignment horizontal="right"/>
    </xf>
    <xf numFmtId="2" fontId="73" fillId="0" borderId="0" xfId="1" applyNumberFormat="1" applyFont="1" applyFill="1" applyBorder="1" applyAlignment="1"/>
    <xf numFmtId="2" fontId="69" fillId="0" borderId="0" xfId="1" applyNumberFormat="1" applyFont="1" applyFill="1" applyBorder="1" applyAlignment="1"/>
    <xf numFmtId="2" fontId="73" fillId="0" borderId="0" xfId="1" applyNumberFormat="1" applyFont="1" applyFill="1" applyBorder="1" applyAlignment="1">
      <alignment horizontal="right"/>
    </xf>
    <xf numFmtId="0" fontId="69" fillId="0" borderId="0" xfId="0" applyFont="1" applyFill="1" applyAlignment="1">
      <alignment horizontal="left" wrapText="1"/>
    </xf>
    <xf numFmtId="0" fontId="86" fillId="0" borderId="0" xfId="0" applyFont="1" applyAlignment="1">
      <alignment wrapText="1"/>
    </xf>
    <xf numFmtId="1" fontId="69" fillId="53" borderId="0" xfId="0" quotePrefix="1" applyNumberFormat="1" applyFont="1" applyFill="1" applyBorder="1" applyAlignment="1" applyProtection="1">
      <alignment horizontal="right" wrapText="1"/>
    </xf>
    <xf numFmtId="168" fontId="9" fillId="0" borderId="0" xfId="0" applyNumberFormat="1" applyFont="1" applyBorder="1" applyAlignment="1" applyProtection="1"/>
    <xf numFmtId="0" fontId="10" fillId="0" borderId="0" xfId="0" applyFont="1" applyBorder="1" applyAlignment="1"/>
    <xf numFmtId="0" fontId="9" fillId="0" borderId="0" xfId="0" applyFont="1" applyBorder="1" applyAlignment="1"/>
    <xf numFmtId="168" fontId="10" fillId="0" borderId="0" xfId="0" applyNumberFormat="1" applyFont="1" applyFill="1" applyBorder="1" applyAlignment="1" applyProtection="1"/>
    <xf numFmtId="168" fontId="9" fillId="0" borderId="0" xfId="0" applyNumberFormat="1" applyFont="1" applyFill="1" applyBorder="1" applyAlignment="1" applyProtection="1"/>
    <xf numFmtId="168" fontId="10" fillId="0" borderId="0" xfId="0" applyNumberFormat="1" applyFont="1" applyBorder="1" applyAlignment="1" applyProtection="1"/>
    <xf numFmtId="178" fontId="2" fillId="53" borderId="66" xfId="9" applyNumberFormat="1" applyFont="1" applyFill="1" applyBorder="1" applyAlignment="1" applyProtection="1"/>
    <xf numFmtId="178" fontId="66" fillId="53" borderId="66" xfId="9" applyNumberFormat="1" applyFont="1" applyFill="1" applyBorder="1" applyAlignment="1" applyProtection="1"/>
    <xf numFmtId="164" fontId="2" fillId="53" borderId="66" xfId="9" applyNumberFormat="1" applyFont="1" applyFill="1" applyBorder="1" applyAlignment="1" applyProtection="1"/>
    <xf numFmtId="0" fontId="79" fillId="0" borderId="0" xfId="1" applyFont="1" applyBorder="1" applyAlignment="1">
      <alignment horizontal="left"/>
    </xf>
    <xf numFmtId="178" fontId="64" fillId="0" borderId="0" xfId="1" applyNumberFormat="1" applyFont="1" applyFill="1" applyBorder="1" applyAlignment="1"/>
    <xf numFmtId="0" fontId="64" fillId="0" borderId="0" xfId="1" applyFont="1" applyAlignment="1"/>
    <xf numFmtId="0" fontId="95" fillId="54" borderId="0" xfId="1" applyFont="1" applyFill="1" applyAlignment="1"/>
    <xf numFmtId="0" fontId="64" fillId="0" borderId="0" xfId="0" applyFont="1" applyFill="1" applyAlignment="1">
      <alignment horizontal="left" wrapText="1"/>
    </xf>
    <xf numFmtId="0" fontId="79" fillId="0" borderId="0" xfId="1" applyFont="1" applyAlignment="1"/>
    <xf numFmtId="1" fontId="66" fillId="53" borderId="0" xfId="0" quotePrefix="1" applyNumberFormat="1" applyFont="1" applyFill="1" applyBorder="1" applyAlignment="1" applyProtection="1">
      <alignment horizontal="right" wrapText="1"/>
    </xf>
    <xf numFmtId="168" fontId="2" fillId="0" borderId="0" xfId="0" applyNumberFormat="1" applyFont="1" applyBorder="1" applyAlignment="1" applyProtection="1"/>
    <xf numFmtId="168" fontId="64" fillId="0" borderId="0" xfId="0" applyNumberFormat="1" applyFont="1" applyBorder="1" applyAlignment="1" applyProtection="1"/>
    <xf numFmtId="0" fontId="10" fillId="0" borderId="0" xfId="1" applyFont="1" applyFill="1" applyAlignment="1"/>
    <xf numFmtId="164" fontId="69" fillId="0" borderId="66" xfId="9" applyNumberFormat="1" applyFont="1" applyFill="1" applyBorder="1" applyAlignment="1" applyProtection="1"/>
    <xf numFmtId="0" fontId="105" fillId="0" borderId="0" xfId="1" applyFont="1" applyFill="1" applyAlignment="1"/>
    <xf numFmtId="0" fontId="64" fillId="53" borderId="0" xfId="0" applyFont="1" applyFill="1" applyAlignment="1"/>
    <xf numFmtId="0" fontId="73" fillId="53" borderId="0" xfId="0" applyFont="1" applyFill="1" applyAlignment="1" applyProtection="1"/>
    <xf numFmtId="178" fontId="64" fillId="53" borderId="0" xfId="0" applyNumberFormat="1" applyFont="1" applyFill="1" applyBorder="1" applyAlignment="1"/>
    <xf numFmtId="168" fontId="97" fillId="53" borderId="0" xfId="0" applyNumberFormat="1" applyFont="1" applyFill="1" applyBorder="1" applyAlignment="1" applyProtection="1"/>
    <xf numFmtId="0" fontId="88" fillId="53" borderId="0" xfId="0" applyFont="1" applyFill="1" applyBorder="1" applyAlignment="1"/>
    <xf numFmtId="178" fontId="96" fillId="55" borderId="64" xfId="9" applyNumberFormat="1" applyFont="1" applyFill="1" applyBorder="1" applyAlignment="1" applyProtection="1"/>
    <xf numFmtId="0" fontId="94" fillId="55" borderId="0" xfId="0" applyFont="1" applyFill="1" applyAlignment="1"/>
    <xf numFmtId="0" fontId="89" fillId="53" borderId="0" xfId="0" applyFont="1" applyFill="1" applyAlignment="1"/>
    <xf numFmtId="0" fontId="91" fillId="53" borderId="0" xfId="0" applyFont="1" applyFill="1" applyAlignment="1"/>
    <xf numFmtId="0" fontId="64" fillId="53" borderId="0" xfId="0" applyFont="1" applyFill="1" applyBorder="1" applyAlignment="1"/>
    <xf numFmtId="168" fontId="87" fillId="53" borderId="0" xfId="0" applyNumberFormat="1" applyFont="1" applyFill="1" applyBorder="1" applyAlignment="1" applyProtection="1"/>
    <xf numFmtId="0" fontId="86" fillId="53" borderId="0" xfId="0" applyFont="1" applyFill="1" applyAlignment="1"/>
    <xf numFmtId="181" fontId="69" fillId="53" borderId="0" xfId="0" applyNumberFormat="1" applyFont="1" applyFill="1" applyBorder="1" applyAlignment="1" applyProtection="1"/>
    <xf numFmtId="183" fontId="94" fillId="55" borderId="64" xfId="9" applyNumberFormat="1" applyFont="1" applyFill="1" applyBorder="1" applyAlignment="1" applyProtection="1"/>
    <xf numFmtId="168" fontId="69" fillId="55" borderId="14" xfId="0" applyNumberFormat="1" applyFont="1" applyFill="1" applyBorder="1" applyAlignment="1" applyProtection="1"/>
    <xf numFmtId="168" fontId="69" fillId="53" borderId="14" xfId="0" applyNumberFormat="1" applyFont="1" applyFill="1" applyBorder="1" applyAlignment="1" applyProtection="1"/>
    <xf numFmtId="0" fontId="69" fillId="53" borderId="14" xfId="0" applyFont="1" applyFill="1" applyBorder="1" applyAlignment="1" applyProtection="1"/>
    <xf numFmtId="0" fontId="2" fillId="53" borderId="0" xfId="0" applyFont="1" applyFill="1" applyAlignment="1"/>
    <xf numFmtId="168" fontId="64" fillId="53" borderId="0" xfId="0" applyNumberFormat="1" applyFont="1" applyFill="1" applyBorder="1" applyAlignment="1" applyProtection="1"/>
    <xf numFmtId="0" fontId="64" fillId="53" borderId="0" xfId="0" applyFont="1" applyFill="1" applyBorder="1" applyAlignment="1" applyProtection="1"/>
    <xf numFmtId="1" fontId="5" fillId="53" borderId="0" xfId="0" quotePrefix="1" applyNumberFormat="1" applyFont="1" applyFill="1" applyBorder="1" applyAlignment="1" applyProtection="1">
      <alignment horizontal="right" wrapText="1"/>
    </xf>
    <xf numFmtId="176" fontId="77" fillId="53" borderId="0" xfId="9" applyNumberFormat="1" applyFont="1" applyFill="1" applyBorder="1" applyAlignment="1" applyProtection="1"/>
    <xf numFmtId="1" fontId="2" fillId="53" borderId="0" xfId="0" quotePrefix="1" applyNumberFormat="1" applyFont="1" applyFill="1" applyBorder="1" applyAlignment="1" applyProtection="1">
      <alignment horizontal="right" wrapText="1"/>
    </xf>
    <xf numFmtId="178" fontId="94" fillId="53" borderId="0" xfId="9" applyNumberFormat="1" applyFont="1" applyFill="1" applyBorder="1" applyAlignment="1" applyProtection="1"/>
    <xf numFmtId="176" fontId="96" fillId="53" borderId="0" xfId="9" applyNumberFormat="1" applyFont="1" applyFill="1" applyBorder="1" applyAlignment="1" applyProtection="1"/>
    <xf numFmtId="0" fontId="94" fillId="53" borderId="0" xfId="0" applyFont="1" applyFill="1" applyAlignment="1"/>
    <xf numFmtId="176" fontId="94" fillId="53" borderId="0" xfId="9" applyNumberFormat="1" applyFont="1" applyFill="1" applyBorder="1" applyAlignment="1" applyProtection="1"/>
    <xf numFmtId="0" fontId="32" fillId="0" borderId="0" xfId="4" applyFont="1" applyFill="1" applyBorder="1" applyAlignment="1"/>
    <xf numFmtId="0" fontId="72" fillId="54" borderId="0" xfId="1" applyFont="1" applyFill="1" applyBorder="1" applyAlignment="1"/>
    <xf numFmtId="0" fontId="73" fillId="0" borderId="0" xfId="1" applyFont="1" applyBorder="1" applyAlignment="1"/>
    <xf numFmtId="176" fontId="73" fillId="53" borderId="66" xfId="9" applyNumberFormat="1" applyFont="1" applyFill="1" applyBorder="1" applyAlignment="1" applyProtection="1"/>
    <xf numFmtId="0" fontId="73" fillId="0" borderId="0" xfId="0" applyFont="1" applyBorder="1" applyAlignment="1"/>
    <xf numFmtId="178" fontId="73" fillId="0" borderId="66" xfId="9" applyNumberFormat="1" applyFont="1" applyFill="1" applyBorder="1" applyAlignment="1" applyProtection="1"/>
    <xf numFmtId="178" fontId="64" fillId="0" borderId="0" xfId="9" applyNumberFormat="1" applyFont="1" applyBorder="1" applyAlignment="1"/>
    <xf numFmtId="178" fontId="79" fillId="0" borderId="0" xfId="9" applyNumberFormat="1" applyFont="1" applyBorder="1" applyAlignment="1"/>
    <xf numFmtId="178" fontId="64" fillId="0" borderId="0" xfId="9" applyNumberFormat="1" applyFont="1" applyFill="1" applyBorder="1" applyAlignment="1"/>
    <xf numFmtId="178" fontId="79" fillId="0" borderId="0" xfId="9" applyNumberFormat="1" applyFont="1" applyFill="1" applyBorder="1" applyAlignment="1"/>
    <xf numFmtId="0" fontId="73" fillId="0" borderId="44" xfId="0" applyFont="1" applyFill="1" applyBorder="1" applyAlignment="1"/>
    <xf numFmtId="178" fontId="73" fillId="0" borderId="45" xfId="9" applyNumberFormat="1" applyFont="1" applyFill="1" applyBorder="1" applyAlignment="1"/>
    <xf numFmtId="178" fontId="73" fillId="0" borderId="44" xfId="9" applyNumberFormat="1" applyFont="1" applyFill="1" applyBorder="1" applyAlignment="1"/>
    <xf numFmtId="178" fontId="0" fillId="0" borderId="45" xfId="9" applyNumberFormat="1" applyFont="1" applyFill="1" applyBorder="1" applyAlignment="1"/>
    <xf numFmtId="178" fontId="69" fillId="0" borderId="0" xfId="9" applyNumberFormat="1" applyFont="1" applyBorder="1" applyAlignment="1"/>
    <xf numFmtId="0" fontId="0" fillId="0" borderId="36" xfId="0" applyFont="1" applyFill="1" applyBorder="1" applyAlignment="1"/>
    <xf numFmtId="178" fontId="0" fillId="0" borderId="0" xfId="9" applyNumberFormat="1" applyFont="1" applyFill="1" applyBorder="1" applyAlignment="1"/>
    <xf numFmtId="164" fontId="73" fillId="0" borderId="66" xfId="9" applyNumberFormat="1" applyFont="1" applyFill="1" applyBorder="1" applyAlignment="1" applyProtection="1"/>
    <xf numFmtId="164" fontId="73" fillId="0" borderId="0" xfId="9" applyNumberFormat="1" applyFont="1" applyBorder="1" applyAlignment="1"/>
    <xf numFmtId="164" fontId="73" fillId="53" borderId="66" xfId="9" applyNumberFormat="1" applyFont="1" applyFill="1" applyBorder="1" applyAlignment="1" applyProtection="1"/>
    <xf numFmtId="0" fontId="69" fillId="0" borderId="0" xfId="1" applyFont="1" applyAlignment="1">
      <alignment horizontal="left"/>
    </xf>
    <xf numFmtId="0" fontId="69" fillId="0" borderId="0" xfId="1" quotePrefix="1" applyFont="1" applyFill="1" applyAlignment="1">
      <alignment horizontal="left"/>
    </xf>
    <xf numFmtId="0" fontId="69" fillId="0" borderId="0" xfId="1" quotePrefix="1" applyFont="1" applyFill="1" applyBorder="1" applyAlignment="1">
      <alignment horizontal="left"/>
    </xf>
    <xf numFmtId="0" fontId="69" fillId="0" borderId="0" xfId="1" quotePrefix="1" applyFont="1" applyBorder="1" applyAlignment="1">
      <alignment horizontal="left"/>
    </xf>
    <xf numFmtId="0" fontId="69" fillId="0" borderId="0" xfId="1" quotePrefix="1" applyFont="1" applyAlignment="1">
      <alignment horizontal="left"/>
    </xf>
    <xf numFmtId="0" fontId="69" fillId="0" borderId="0" xfId="1" quotePrefix="1" applyFont="1" applyAlignment="1"/>
    <xf numFmtId="0" fontId="69" fillId="0" borderId="0" xfId="1" quotePrefix="1" applyFont="1" applyBorder="1" applyAlignment="1"/>
    <xf numFmtId="178" fontId="73" fillId="0" borderId="0" xfId="9" applyNumberFormat="1" applyFont="1" applyBorder="1" applyAlignment="1"/>
    <xf numFmtId="0" fontId="69" fillId="0" borderId="44" xfId="0" applyFont="1" applyBorder="1" applyAlignment="1"/>
    <xf numFmtId="178" fontId="69" fillId="0" borderId="45" xfId="9" applyNumberFormat="1" applyFont="1" applyBorder="1" applyAlignment="1"/>
    <xf numFmtId="178" fontId="73" fillId="0" borderId="45" xfId="9" applyNumberFormat="1" applyFont="1" applyBorder="1" applyAlignment="1"/>
    <xf numFmtId="178" fontId="69" fillId="0" borderId="36" xfId="9" applyNumberFormat="1" applyFont="1" applyBorder="1" applyAlignment="1"/>
    <xf numFmtId="178" fontId="69" fillId="0" borderId="45" xfId="9" applyNumberFormat="1" applyFont="1" applyFill="1" applyBorder="1" applyAlignment="1"/>
    <xf numFmtId="0" fontId="69" fillId="53" borderId="0" xfId="1" applyFont="1" applyFill="1" applyAlignment="1">
      <alignment horizontal="left"/>
    </xf>
    <xf numFmtId="0" fontId="69" fillId="55" borderId="0" xfId="1" applyFont="1" applyFill="1" applyAlignment="1"/>
    <xf numFmtId="178" fontId="93" fillId="55" borderId="0" xfId="9" applyNumberFormat="1" applyFont="1" applyFill="1" applyBorder="1" applyAlignment="1" applyProtection="1"/>
    <xf numFmtId="0" fontId="73" fillId="55" borderId="0" xfId="0" applyFont="1" applyFill="1" applyBorder="1" applyAlignment="1"/>
    <xf numFmtId="0" fontId="73" fillId="0" borderId="0" xfId="0" applyFont="1" applyAlignment="1"/>
    <xf numFmtId="0" fontId="72" fillId="0" borderId="0" xfId="1" applyFont="1" applyFill="1" applyBorder="1" applyAlignment="1"/>
    <xf numFmtId="0" fontId="73" fillId="0" borderId="0" xfId="5" applyFont="1" applyFill="1" applyAlignment="1"/>
    <xf numFmtId="0" fontId="73" fillId="0" borderId="0" xfId="5" applyFont="1" applyFill="1" applyBorder="1" applyAlignment="1"/>
    <xf numFmtId="0" fontId="69" fillId="53" borderId="0" xfId="1" applyFont="1" applyFill="1" applyBorder="1" applyAlignment="1"/>
    <xf numFmtId="178" fontId="69" fillId="0" borderId="0" xfId="1" applyNumberFormat="1" applyFont="1" applyAlignment="1"/>
    <xf numFmtId="3" fontId="77" fillId="0" borderId="0" xfId="1" applyNumberFormat="1" applyFont="1" applyFill="1" applyAlignment="1"/>
    <xf numFmtId="170" fontId="93" fillId="55" borderId="64" xfId="9" applyNumberFormat="1" applyFont="1" applyFill="1" applyBorder="1" applyAlignment="1" applyProtection="1"/>
    <xf numFmtId="170" fontId="73" fillId="53" borderId="66" xfId="9" applyNumberFormat="1" applyFont="1" applyFill="1" applyBorder="1" applyAlignment="1" applyProtection="1"/>
    <xf numFmtId="0" fontId="69" fillId="0" borderId="0" xfId="5" applyFont="1" applyAlignment="1"/>
    <xf numFmtId="0" fontId="69" fillId="0" borderId="0" xfId="5" applyFont="1" applyBorder="1" applyAlignment="1"/>
    <xf numFmtId="0" fontId="93" fillId="55" borderId="0" xfId="1" applyFont="1" applyFill="1" applyAlignment="1"/>
    <xf numFmtId="0" fontId="0" fillId="0" borderId="0" xfId="0" applyFont="1" applyBorder="1" applyAlignment="1"/>
    <xf numFmtId="178" fontId="93" fillId="55" borderId="65" xfId="9" applyNumberFormat="1" applyFont="1" applyFill="1" applyBorder="1" applyAlignment="1" applyProtection="1"/>
    <xf numFmtId="176" fontId="93" fillId="55" borderId="65" xfId="9" applyNumberFormat="1" applyFont="1" applyFill="1" applyBorder="1" applyAlignment="1" applyProtection="1"/>
    <xf numFmtId="10" fontId="69" fillId="0" borderId="0" xfId="65" applyNumberFormat="1" applyFont="1" applyFill="1" applyAlignment="1"/>
    <xf numFmtId="0" fontId="73" fillId="0" borderId="0" xfId="5" applyFont="1" applyBorder="1" applyAlignment="1"/>
    <xf numFmtId="176" fontId="73" fillId="55" borderId="0" xfId="9" applyNumberFormat="1" applyFont="1" applyFill="1" applyBorder="1" applyAlignment="1"/>
    <xf numFmtId="176" fontId="73" fillId="0" borderId="0" xfId="9" applyNumberFormat="1" applyFont="1" applyFill="1" applyBorder="1" applyAlignment="1"/>
    <xf numFmtId="0" fontId="69" fillId="0" borderId="0" xfId="5" quotePrefix="1" applyFont="1" applyFill="1" applyAlignment="1"/>
    <xf numFmtId="0" fontId="69" fillId="0" borderId="0" xfId="5" quotePrefix="1" applyFont="1" applyFill="1" applyBorder="1" applyAlignment="1"/>
    <xf numFmtId="178" fontId="69" fillId="53" borderId="0" xfId="9" applyNumberFormat="1" applyFont="1" applyFill="1" applyBorder="1" applyAlignment="1"/>
    <xf numFmtId="178" fontId="73" fillId="53" borderId="0" xfId="9" applyNumberFormat="1" applyFont="1" applyFill="1" applyBorder="1" applyAlignment="1"/>
    <xf numFmtId="178" fontId="93" fillId="55" borderId="71" xfId="9" applyNumberFormat="1" applyFont="1" applyFill="1" applyBorder="1" applyAlignment="1" applyProtection="1"/>
    <xf numFmtId="0" fontId="99" fillId="55" borderId="0" xfId="0" applyFont="1" applyFill="1" applyAlignment="1"/>
    <xf numFmtId="0" fontId="69" fillId="0" borderId="0" xfId="1" applyFont="1" applyAlignment="1">
      <alignment horizontal="left" wrapText="1"/>
    </xf>
    <xf numFmtId="0" fontId="69" fillId="54" borderId="0" xfId="0" applyFont="1" applyFill="1" applyAlignment="1"/>
    <xf numFmtId="1" fontId="73" fillId="54" borderId="0" xfId="0" quotePrefix="1" applyNumberFormat="1" applyFont="1" applyFill="1" applyBorder="1" applyAlignment="1" applyProtection="1">
      <alignment wrapText="1"/>
    </xf>
    <xf numFmtId="176" fontId="69" fillId="54" borderId="0" xfId="9" applyNumberFormat="1" applyFont="1" applyFill="1" applyBorder="1" applyAlignment="1" applyProtection="1"/>
    <xf numFmtId="0" fontId="69" fillId="54" borderId="0" xfId="0" applyFont="1" applyFill="1" applyBorder="1" applyAlignment="1"/>
    <xf numFmtId="0" fontId="80" fillId="54" borderId="0" xfId="0" applyFont="1" applyFill="1" applyAlignment="1">
      <alignment horizontal="center"/>
    </xf>
    <xf numFmtId="0" fontId="69" fillId="54" borderId="0" xfId="0" applyFont="1" applyFill="1" applyAlignment="1">
      <alignment wrapText="1"/>
    </xf>
    <xf numFmtId="0" fontId="69" fillId="54" borderId="0" xfId="1" quotePrefix="1" applyFont="1" applyFill="1" applyAlignment="1"/>
    <xf numFmtId="0" fontId="69" fillId="54" borderId="0" xfId="1" applyFont="1" applyFill="1" applyAlignment="1"/>
    <xf numFmtId="0" fontId="73" fillId="55" borderId="0" xfId="1" applyFont="1" applyFill="1" applyAlignment="1"/>
    <xf numFmtId="0" fontId="73" fillId="0" borderId="0" xfId="1" applyFont="1" applyBorder="1" applyAlignment="1">
      <alignment horizontal="right" wrapText="1"/>
    </xf>
    <xf numFmtId="0" fontId="94" fillId="55" borderId="64" xfId="9" applyNumberFormat="1" applyFont="1" applyFill="1" applyBorder="1" applyAlignment="1" applyProtection="1"/>
    <xf numFmtId="0" fontId="94" fillId="55" borderId="65" xfId="9" applyNumberFormat="1" applyFont="1" applyFill="1" applyBorder="1" applyAlignment="1" applyProtection="1">
      <alignment horizontal="right"/>
    </xf>
    <xf numFmtId="0" fontId="69" fillId="53" borderId="69" xfId="3" applyNumberFormat="1" applyFont="1" applyFill="1" applyBorder="1" applyAlignment="1" applyProtection="1"/>
    <xf numFmtId="0" fontId="69" fillId="53" borderId="0" xfId="3" applyNumberFormat="1" applyFont="1" applyFill="1" applyBorder="1" applyAlignment="1" applyProtection="1"/>
    <xf numFmtId="0" fontId="69" fillId="53" borderId="70" xfId="3" applyNumberFormat="1" applyFont="1" applyFill="1" applyBorder="1" applyAlignment="1" applyProtection="1"/>
    <xf numFmtId="0" fontId="73" fillId="53" borderId="70" xfId="3" applyNumberFormat="1" applyFont="1" applyFill="1" applyBorder="1" applyAlignment="1" applyProtection="1"/>
    <xf numFmtId="0" fontId="73" fillId="53" borderId="0" xfId="3" applyNumberFormat="1" applyFont="1" applyFill="1" applyBorder="1" applyAlignment="1" applyProtection="1"/>
    <xf numFmtId="0" fontId="69" fillId="53" borderId="70" xfId="9" applyNumberFormat="1" applyFont="1" applyFill="1" applyBorder="1" applyAlignment="1" applyProtection="1"/>
    <xf numFmtId="0" fontId="69" fillId="53" borderId="0" xfId="9" applyNumberFormat="1" applyFont="1" applyFill="1" applyBorder="1" applyAlignment="1" applyProtection="1"/>
    <xf numFmtId="0" fontId="69" fillId="55" borderId="65" xfId="3" applyNumberFormat="1" applyFont="1" applyFill="1" applyBorder="1" applyAlignment="1" applyProtection="1"/>
    <xf numFmtId="0" fontId="2" fillId="53" borderId="69" xfId="3" applyNumberFormat="1" applyFont="1" applyFill="1" applyBorder="1" applyAlignment="1" applyProtection="1"/>
    <xf numFmtId="0" fontId="2" fillId="53" borderId="0" xfId="3" applyNumberFormat="1" applyFont="1" applyFill="1" applyBorder="1" applyAlignment="1" applyProtection="1"/>
    <xf numFmtId="0" fontId="2" fillId="53" borderId="70" xfId="3" applyNumberFormat="1" applyFont="1" applyFill="1" applyBorder="1" applyAlignment="1" applyProtection="1"/>
    <xf numFmtId="0" fontId="66" fillId="53" borderId="70" xfId="3" applyNumberFormat="1" applyFont="1" applyFill="1" applyBorder="1" applyAlignment="1" applyProtection="1"/>
    <xf numFmtId="0" fontId="66" fillId="53" borderId="0" xfId="3" applyNumberFormat="1" applyFont="1" applyFill="1" applyBorder="1" applyAlignment="1" applyProtection="1"/>
    <xf numFmtId="0" fontId="73" fillId="0" borderId="0" xfId="0" applyFont="1" applyBorder="1" applyAlignment="1">
      <alignment horizontal="right" vertical="top" wrapText="1"/>
    </xf>
    <xf numFmtId="0" fontId="93" fillId="55" borderId="0" xfId="0" applyFont="1" applyFill="1" applyBorder="1" applyAlignment="1">
      <alignment horizontal="right" wrapText="1"/>
    </xf>
    <xf numFmtId="0" fontId="0" fillId="0" borderId="0" xfId="0" applyFont="1" applyFill="1" applyBorder="1" applyAlignment="1">
      <alignment horizontal="left" wrapText="1"/>
    </xf>
    <xf numFmtId="0" fontId="0" fillId="0" borderId="0" xfId="0" applyFont="1" applyFill="1" applyBorder="1" applyAlignment="1">
      <alignment horizontal="left"/>
    </xf>
    <xf numFmtId="0" fontId="69" fillId="0" borderId="0" xfId="0" applyFont="1" applyFill="1" applyBorder="1" applyAlignment="1">
      <alignment horizontal="left"/>
    </xf>
    <xf numFmtId="166" fontId="13" fillId="0" borderId="0" xfId="0" applyNumberFormat="1" applyFont="1" applyFill="1" applyBorder="1" applyAlignment="1" applyProtection="1">
      <alignment horizontal="left" vertical="top" wrapText="1"/>
    </xf>
    <xf numFmtId="0" fontId="9" fillId="0" borderId="1" xfId="0" applyFont="1" applyBorder="1" applyAlignment="1">
      <alignment horizontal="center"/>
    </xf>
    <xf numFmtId="0" fontId="9" fillId="0" borderId="21" xfId="0" applyFont="1" applyBorder="1" applyAlignment="1">
      <alignment horizontal="center"/>
    </xf>
    <xf numFmtId="0" fontId="9" fillId="0" borderId="37" xfId="0" applyFont="1" applyBorder="1" applyAlignment="1">
      <alignment horizontal="center"/>
    </xf>
    <xf numFmtId="0" fontId="24" fillId="0" borderId="0" xfId="1" applyFont="1" applyBorder="1" applyAlignment="1">
      <alignment horizontal="center" wrapText="1"/>
    </xf>
    <xf numFmtId="0" fontId="24" fillId="0" borderId="1" xfId="1" applyFont="1" applyBorder="1" applyAlignment="1">
      <alignment horizontal="center" wrapText="1"/>
    </xf>
    <xf numFmtId="0" fontId="9" fillId="0" borderId="0" xfId="1" applyFont="1" applyBorder="1" applyAlignment="1">
      <alignment horizontal="center" wrapText="1"/>
    </xf>
    <xf numFmtId="0" fontId="9" fillId="0" borderId="1" xfId="1" applyFont="1" applyBorder="1" applyAlignment="1">
      <alignment horizontal="center" wrapText="1"/>
    </xf>
    <xf numFmtId="166" fontId="13" fillId="0" borderId="0" xfId="0" applyNumberFormat="1" applyFont="1" applyFill="1" applyBorder="1" applyAlignment="1" applyProtection="1">
      <alignment horizontal="center" vertical="top" wrapText="1"/>
    </xf>
    <xf numFmtId="166" fontId="13" fillId="0" borderId="12" xfId="0" applyNumberFormat="1" applyFont="1" applyFill="1" applyBorder="1" applyAlignment="1" applyProtection="1">
      <alignment horizontal="center" vertical="top" wrapText="1"/>
    </xf>
    <xf numFmtId="1" fontId="6" fillId="53" borderId="0" xfId="0" quotePrefix="1" applyNumberFormat="1" applyFont="1" applyFill="1" applyBorder="1" applyAlignment="1" applyProtection="1">
      <alignment horizontal="right" wrapText="1"/>
    </xf>
    <xf numFmtId="1" fontId="7" fillId="53" borderId="0" xfId="0" quotePrefix="1" applyNumberFormat="1" applyFont="1" applyFill="1" applyBorder="1" applyAlignment="1" applyProtection="1">
      <alignment horizontal="right" wrapText="1"/>
    </xf>
    <xf numFmtId="1" fontId="93" fillId="55" borderId="0" xfId="0" quotePrefix="1" applyNumberFormat="1" applyFont="1" applyFill="1" applyBorder="1" applyAlignment="1" applyProtection="1">
      <alignment horizontal="right" wrapText="1"/>
    </xf>
    <xf numFmtId="1" fontId="66" fillId="53" borderId="0" xfId="0" quotePrefix="1" applyNumberFormat="1" applyFont="1" applyFill="1" applyBorder="1" applyAlignment="1" applyProtection="1">
      <alignment horizontal="right" wrapText="1"/>
    </xf>
    <xf numFmtId="0" fontId="1" fillId="53" borderId="0" xfId="0" applyFont="1" applyFill="1" applyBorder="1" applyAlignment="1">
      <alignment horizontal="left" wrapText="1"/>
    </xf>
    <xf numFmtId="0" fontId="2" fillId="53" borderId="0" xfId="0" applyFont="1" applyFill="1" applyBorder="1" applyAlignment="1">
      <alignment horizontal="left" wrapText="1"/>
    </xf>
    <xf numFmtId="0" fontId="1" fillId="0" borderId="0" xfId="0" applyFont="1" applyFill="1" applyBorder="1" applyAlignment="1">
      <alignment horizontal="left" wrapText="1"/>
    </xf>
    <xf numFmtId="0" fontId="2" fillId="0" borderId="0" xfId="0" applyFont="1" applyFill="1" applyBorder="1" applyAlignment="1">
      <alignment horizontal="left" wrapText="1"/>
    </xf>
    <xf numFmtId="0" fontId="89" fillId="0" borderId="0" xfId="0" applyFont="1" applyFill="1" applyBorder="1" applyAlignment="1">
      <alignment horizontal="left" wrapText="1"/>
    </xf>
    <xf numFmtId="1" fontId="66" fillId="53" borderId="0" xfId="0" quotePrefix="1" applyNumberFormat="1" applyFont="1" applyFill="1" applyBorder="1" applyAlignment="1" applyProtection="1">
      <alignment horizontal="center" wrapText="1"/>
    </xf>
    <xf numFmtId="1" fontId="7" fillId="53" borderId="0" xfId="0" quotePrefix="1" applyNumberFormat="1" applyFont="1" applyFill="1" applyBorder="1" applyAlignment="1" applyProtection="1">
      <alignment horizontal="center" wrapText="1"/>
    </xf>
    <xf numFmtId="1" fontId="66" fillId="55" borderId="0" xfId="0" quotePrefix="1" applyNumberFormat="1" applyFont="1" applyFill="1" applyBorder="1" applyAlignment="1" applyProtection="1">
      <alignment horizontal="center" wrapText="1"/>
    </xf>
    <xf numFmtId="0" fontId="73" fillId="53" borderId="0" xfId="0" applyFont="1" applyFill="1" applyBorder="1" applyAlignment="1">
      <alignment horizontal="center"/>
    </xf>
    <xf numFmtId="168" fontId="2" fillId="53" borderId="0" xfId="0" applyNumberFormat="1" applyFont="1" applyFill="1" applyBorder="1" applyAlignment="1" applyProtection="1">
      <alignment horizontal="left" wrapText="1"/>
    </xf>
    <xf numFmtId="178" fontId="3" fillId="53" borderId="0" xfId="9" applyNumberFormat="1" applyFont="1" applyFill="1" applyBorder="1" applyAlignment="1" applyProtection="1">
      <alignment horizontal="left" wrapText="1"/>
    </xf>
    <xf numFmtId="178" fontId="4" fillId="53" borderId="0" xfId="9" applyNumberFormat="1" applyFont="1" applyFill="1" applyBorder="1" applyAlignment="1" applyProtection="1">
      <alignment horizontal="left" wrapText="1"/>
    </xf>
    <xf numFmtId="178" fontId="69" fillId="53" borderId="0" xfId="9" applyNumberFormat="1" applyFont="1" applyFill="1" applyBorder="1" applyAlignment="1" applyProtection="1">
      <alignment horizontal="left" wrapText="1"/>
    </xf>
    <xf numFmtId="1" fontId="5" fillId="53" borderId="0" xfId="0" quotePrefix="1" applyNumberFormat="1" applyFont="1" applyFill="1" applyBorder="1" applyAlignment="1" applyProtection="1">
      <alignment horizontal="right" wrapText="1"/>
    </xf>
    <xf numFmtId="1" fontId="93" fillId="53" borderId="0" xfId="0" quotePrefix="1" applyNumberFormat="1" applyFont="1" applyFill="1" applyBorder="1" applyAlignment="1" applyProtection="1">
      <alignment horizontal="right" wrapText="1"/>
    </xf>
    <xf numFmtId="1" fontId="2" fillId="53" borderId="0" xfId="0" quotePrefix="1" applyNumberFormat="1" applyFont="1" applyFill="1" applyBorder="1" applyAlignment="1" applyProtection="1">
      <alignment horizontal="right" wrapText="1"/>
    </xf>
    <xf numFmtId="0" fontId="69" fillId="0" borderId="0" xfId="1" applyFont="1" applyAlignment="1">
      <alignment horizontal="left" wrapText="1"/>
    </xf>
    <xf numFmtId="0" fontId="0" fillId="53" borderId="0" xfId="1" applyFont="1" applyFill="1" applyAlignment="1">
      <alignment horizontal="left" wrapText="1"/>
    </xf>
    <xf numFmtId="0" fontId="0" fillId="53" borderId="0" xfId="0" applyFill="1" applyAlignment="1">
      <alignment horizontal="left" wrapText="1"/>
    </xf>
    <xf numFmtId="0" fontId="93" fillId="55" borderId="0" xfId="1" applyFont="1" applyFill="1" applyBorder="1" applyAlignment="1">
      <alignment horizontal="right" wrapText="1"/>
    </xf>
    <xf numFmtId="0" fontId="69" fillId="0" borderId="0" xfId="1" applyFont="1" applyFill="1" applyBorder="1" applyAlignment="1">
      <alignment horizontal="left"/>
    </xf>
    <xf numFmtId="0" fontId="73" fillId="0" borderId="0" xfId="1" applyFont="1" applyFill="1" applyBorder="1" applyAlignment="1">
      <alignment horizontal="left"/>
    </xf>
    <xf numFmtId="0" fontId="69" fillId="0" borderId="0" xfId="1" applyFont="1" applyFill="1" applyBorder="1" applyAlignment="1">
      <alignment horizontal="left"/>
    </xf>
    <xf numFmtId="172" fontId="73" fillId="0" borderId="0" xfId="1" applyNumberFormat="1" applyFont="1" applyFill="1" applyBorder="1" applyAlignment="1">
      <alignment horizontal="left"/>
    </xf>
    <xf numFmtId="0" fontId="69" fillId="53" borderId="66" xfId="9" applyNumberFormat="1" applyFont="1" applyFill="1" applyBorder="1" applyAlignment="1" applyProtection="1"/>
    <xf numFmtId="0" fontId="0" fillId="53" borderId="66" xfId="9" applyNumberFormat="1" applyFont="1" applyFill="1" applyBorder="1" applyAlignment="1" applyProtection="1"/>
    <xf numFmtId="0" fontId="0" fillId="0" borderId="66" xfId="9" applyNumberFormat="1" applyFont="1" applyFill="1" applyBorder="1" applyAlignment="1" applyProtection="1"/>
    <xf numFmtId="0" fontId="73" fillId="53" borderId="66" xfId="9" applyNumberFormat="1" applyFont="1" applyFill="1" applyBorder="1" applyAlignment="1" applyProtection="1"/>
    <xf numFmtId="0" fontId="94" fillId="55" borderId="65" xfId="9" applyNumberFormat="1" applyFont="1" applyFill="1" applyBorder="1" applyAlignment="1" applyProtection="1"/>
    <xf numFmtId="168" fontId="69" fillId="53" borderId="69" xfId="0" applyNumberFormat="1" applyFont="1" applyFill="1" applyBorder="1" applyAlignment="1" applyProtection="1"/>
    <xf numFmtId="168" fontId="0" fillId="53" borderId="69" xfId="0" applyNumberFormat="1" applyFont="1" applyFill="1" applyBorder="1" applyAlignment="1" applyProtection="1"/>
    <xf numFmtId="0" fontId="94" fillId="55" borderId="65" xfId="3" applyNumberFormat="1" applyFont="1" applyFill="1" applyBorder="1" applyAlignment="1" applyProtection="1"/>
    <xf numFmtId="0" fontId="69" fillId="53" borderId="69" xfId="9" applyNumberFormat="1" applyFont="1" applyFill="1" applyBorder="1" applyAlignment="1" applyProtection="1"/>
    <xf numFmtId="0" fontId="2" fillId="55" borderId="65" xfId="3" applyNumberFormat="1" applyFont="1" applyFill="1" applyBorder="1" applyAlignment="1" applyProtection="1"/>
  </cellXfs>
  <cellStyles count="107">
    <cellStyle name="20 % - Akzent1" xfId="66"/>
    <cellStyle name="20 % - Akzent2" xfId="67"/>
    <cellStyle name="20 % - Akzent3" xfId="68"/>
    <cellStyle name="20 % - Akzent4" xfId="69"/>
    <cellStyle name="20 % - Akzent5" xfId="70"/>
    <cellStyle name="20 % - Akzent6" xfId="71"/>
    <cellStyle name="40 % - Akzent1" xfId="72"/>
    <cellStyle name="40 % - Akzent2" xfId="73"/>
    <cellStyle name="40 % - Akzent3" xfId="74"/>
    <cellStyle name="40 % - Akzent4" xfId="75"/>
    <cellStyle name="40 % - Akzent5" xfId="76"/>
    <cellStyle name="40 % - Akzent6" xfId="77"/>
    <cellStyle name="60 % - Akzent1" xfId="78"/>
    <cellStyle name="60 % - Akzent2" xfId="79"/>
    <cellStyle name="60 % - Akzent3" xfId="80"/>
    <cellStyle name="60 % - Akzent4" xfId="81"/>
    <cellStyle name="60 % - Akzent5" xfId="82"/>
    <cellStyle name="60 % - Akzent6" xfId="83"/>
    <cellStyle name="AFE" xfId="6"/>
    <cellStyle name="Akzent1" xfId="84"/>
    <cellStyle name="Akzent2" xfId="85"/>
    <cellStyle name="Akzent3" xfId="86"/>
    <cellStyle name="Akzent4" xfId="87"/>
    <cellStyle name="Akzent5" xfId="88"/>
    <cellStyle name="Akzent6" xfId="89"/>
    <cellStyle name="Ausgabe" xfId="90"/>
    <cellStyle name="Background" xfId="7"/>
    <cellStyle name="Berechnung" xfId="91"/>
    <cellStyle name="Comma" xfId="3" builtinId="3"/>
    <cellStyle name="Comma 2" xfId="8"/>
    <cellStyle name="Comma 2 2" xfId="9"/>
    <cellStyle name="Eingabe" xfId="92"/>
    <cellStyle name="Ergebnis" xfId="93"/>
    <cellStyle name="Erklärender Text" xfId="94"/>
    <cellStyle name="Euro" xfId="10"/>
    <cellStyle name="Good" xfId="4" builtinId="26"/>
    <cellStyle name="Gut" xfId="95"/>
    <cellStyle name="Header" xfId="11"/>
    <cellStyle name="Normal" xfId="0" builtinId="0" customBuiltin="1"/>
    <cellStyle name="Normal 2" xfId="12"/>
    <cellStyle name="Normal 2 2" xfId="13"/>
    <cellStyle name="Normal 3" xfId="5"/>
    <cellStyle name="Normal 4" xfId="14"/>
    <cellStyle name="Normal 5" xfId="15"/>
    <cellStyle name="Normal 5 2" xfId="16"/>
    <cellStyle name="Normal_Supplementary Financial Inform" xfId="96"/>
    <cellStyle name="Notiz" xfId="97"/>
    <cellStyle name="Output 2" xfId="17"/>
    <cellStyle name="Percent" xfId="65" builtinId="5"/>
    <cellStyle name="SAPBEXaggData" xfId="18"/>
    <cellStyle name="SAPBEXaggDataEmph" xfId="19"/>
    <cellStyle name="SAPBEXaggItem" xfId="20"/>
    <cellStyle name="SAPBEXchaText" xfId="21"/>
    <cellStyle name="SAPBEXexcBad7" xfId="22"/>
    <cellStyle name="SAPBEXexcBad8" xfId="23"/>
    <cellStyle name="SAPBEXexcBad9" xfId="24"/>
    <cellStyle name="SAPBEXexcCritical4" xfId="25"/>
    <cellStyle name="SAPBEXexcCritical5" xfId="26"/>
    <cellStyle name="SAPBEXexcCritical6" xfId="27"/>
    <cellStyle name="SAPBEXexcGood1" xfId="28"/>
    <cellStyle name="SAPBEXexcGood2" xfId="29"/>
    <cellStyle name="SAPBEXexcGood3" xfId="30"/>
    <cellStyle name="SAPBEXfilterDrill" xfId="31"/>
    <cellStyle name="SAPBEXfilterItem" xfId="32"/>
    <cellStyle name="SAPBEXfilterText" xfId="33"/>
    <cellStyle name="SAPBEXformats" xfId="34"/>
    <cellStyle name="SAPBEXheaderItem" xfId="35"/>
    <cellStyle name="SAPBEXheaderText" xfId="36"/>
    <cellStyle name="SAPBEXresData" xfId="37"/>
    <cellStyle name="SAPBEXresDataEmph" xfId="38"/>
    <cellStyle name="SAPBEXresItem" xfId="39"/>
    <cellStyle name="SAPBEXstdData" xfId="40"/>
    <cellStyle name="SAPBEXstdDataEmph" xfId="41"/>
    <cellStyle name="SAPBEXstdItem" xfId="42"/>
    <cellStyle name="SAPBEXtitle" xfId="43"/>
    <cellStyle name="SAPBEXundefined" xfId="44"/>
    <cellStyle name="Schlecht" xfId="98"/>
    <cellStyle name="SDEntry" xfId="45"/>
    <cellStyle name="SDFormula" xfId="46"/>
    <cellStyle name="SDHeader" xfId="47"/>
    <cellStyle name="SDLocked" xfId="48"/>
    <cellStyle name="SECategory" xfId="49"/>
    <cellStyle name="SEEntry" xfId="50"/>
    <cellStyle name="SEFormula" xfId="51"/>
    <cellStyle name="SEHeader" xfId="52"/>
    <cellStyle name="SELocked" xfId="53"/>
    <cellStyle name="SEPEntry" xfId="54"/>
    <cellStyle name="SPEntry" xfId="55"/>
    <cellStyle name="SPFormula" xfId="56"/>
    <cellStyle name="SPHeader" xfId="57"/>
    <cellStyle name="SPLocked" xfId="58"/>
    <cellStyle name="SRHeader" xfId="59"/>
    <cellStyle name="Standard 2" xfId="1"/>
    <cellStyle name="Standard_Highlights FBT" xfId="60"/>
    <cellStyle name="Standard1" xfId="61"/>
    <cellStyle name="Standard2" xfId="62"/>
    <cellStyle name="Titel" xfId="2"/>
    <cellStyle name="Überschrift" xfId="99"/>
    <cellStyle name="Überschrift 1" xfId="100"/>
    <cellStyle name="Überschrift 2" xfId="101"/>
    <cellStyle name="Überschrift 3" xfId="102"/>
    <cellStyle name="Überschrift 4" xfId="103"/>
    <cellStyle name="Verknüpfte Zelle" xfId="104"/>
    <cellStyle name="Warnender Text" xfId="105"/>
    <cellStyle name="With Grids" xfId="63"/>
    <cellStyle name="zahlen2" xfId="64"/>
    <cellStyle name="Zelle überprüfen" xfId="10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EF5FF"/>
      <color rgb="FF00CC00"/>
      <color rgb="FF009E47"/>
      <color rgb="FFFFFF66"/>
      <color rgb="FFFFFF99"/>
      <color rgb="FFFFFFCC"/>
      <color rgb="FFC6EFCE"/>
      <color rgb="FF005496"/>
      <color rgb="FFFFCDCD"/>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1588919</xdr:colOff>
      <xdr:row>2</xdr:row>
      <xdr:rowOff>25878</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2214563" y="261938"/>
          <a:ext cx="1592094" cy="2909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66674</xdr:colOff>
      <xdr:row>11</xdr:row>
      <xdr:rowOff>38100</xdr:rowOff>
    </xdr:from>
    <xdr:to>
      <xdr:col>12</xdr:col>
      <xdr:colOff>492995</xdr:colOff>
      <xdr:row>13</xdr:row>
      <xdr:rowOff>21771</xdr:rowOff>
    </xdr:to>
    <xdr:sp macro="" textlink="">
      <xdr:nvSpPr>
        <xdr:cNvPr id="18000" name="Text Box 4">
          <a:extLst>
            <a:ext uri="{FF2B5EF4-FFF2-40B4-BE49-F238E27FC236}">
              <a16:creationId xmlns:a16="http://schemas.microsoft.com/office/drawing/2014/main" id="{00000000-0008-0000-0900-000050460000}"/>
            </a:ext>
          </a:extLst>
        </xdr:cNvPr>
        <xdr:cNvSpPr txBox="1">
          <a:spLocks noChangeArrowheads="1"/>
        </xdr:cNvSpPr>
      </xdr:nvSpPr>
      <xdr:spPr bwMode="auto">
        <a:xfrm>
          <a:off x="2189388" y="2792186"/>
          <a:ext cx="12727178" cy="48441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Arial" pitchFamily="34" charset="0"/>
            </a:rPr>
            <a:t>These unaudited condensed financial statements are based on the consolidated financial statements for the twelve-month period ended 31 December 2019 that will be prepared in accordance with the International Financial Reporting Standards (IFRS), issued by the International Accounting Standards  Board (IASB). </a:t>
          </a:r>
          <a:endParaRPr lang="en-US" sz="1100" b="0" i="0" u="none" strike="noStrike" baseline="0">
            <a:solidFill>
              <a:sysClr val="windowText" lastClr="000000"/>
            </a:solidFill>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endParaRPr lang="en-US" sz="1200">
            <a:solidFill>
              <a:sysClr val="windowText" lastClr="000000"/>
            </a:solidFill>
            <a:effectLst/>
            <a:latin typeface="+mn-lt"/>
            <a:ea typeface="+mn-ea"/>
            <a:cs typeface="Arial" pitchFamily="34" charset="0"/>
          </a:endParaRPr>
        </a:p>
      </xdr:txBody>
    </xdr:sp>
    <xdr:clientData/>
  </xdr:twoCellAnchor>
  <xdr:twoCellAnchor editAs="oneCell">
    <xdr:from>
      <xdr:col>3</xdr:col>
      <xdr:colOff>0</xdr:colOff>
      <xdr:row>1</xdr:row>
      <xdr:rowOff>0</xdr:rowOff>
    </xdr:from>
    <xdr:to>
      <xdr:col>3</xdr:col>
      <xdr:colOff>1584000</xdr:colOff>
      <xdr:row>2</xdr:row>
      <xdr:rowOff>26439</xdr:rowOff>
    </xdr:to>
    <xdr:pic>
      <xdr:nvPicPr>
        <xdr:cNvPr id="10" name="Picture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
        <a:stretch>
          <a:fillRect/>
        </a:stretch>
      </xdr:blipFill>
      <xdr:spPr>
        <a:xfrm>
          <a:off x="409575" y="190500"/>
          <a:ext cx="1584000" cy="286789"/>
        </a:xfrm>
        <a:prstGeom prst="rect">
          <a:avLst/>
        </a:prstGeom>
      </xdr:spPr>
    </xdr:pic>
    <xdr:clientData/>
  </xdr:twoCellAnchor>
  <xdr:twoCellAnchor>
    <xdr:from>
      <xdr:col>3</xdr:col>
      <xdr:colOff>81644</xdr:colOff>
      <xdr:row>17</xdr:row>
      <xdr:rowOff>13607</xdr:rowOff>
    </xdr:from>
    <xdr:to>
      <xdr:col>12</xdr:col>
      <xdr:colOff>507965</xdr:colOff>
      <xdr:row>21</xdr:row>
      <xdr:rowOff>76200</xdr:rowOff>
    </xdr:to>
    <xdr:sp macro="" textlink="">
      <xdr:nvSpPr>
        <xdr:cNvPr id="12" name="Text Box 4">
          <a:extLst>
            <a:ext uri="{FF2B5EF4-FFF2-40B4-BE49-F238E27FC236}">
              <a16:creationId xmlns:a16="http://schemas.microsoft.com/office/drawing/2014/main" id="{00000000-0008-0000-0900-00000C000000}"/>
            </a:ext>
          </a:extLst>
        </xdr:cNvPr>
        <xdr:cNvSpPr txBox="1">
          <a:spLocks noChangeArrowheads="1"/>
        </xdr:cNvSpPr>
      </xdr:nvSpPr>
      <xdr:spPr bwMode="auto">
        <a:xfrm>
          <a:off x="2204358" y="4269921"/>
          <a:ext cx="12727178" cy="10640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fontAlgn="auto"/>
          <a:r>
            <a:rPr lang="en-US" sz="1100">
              <a:effectLst/>
              <a:latin typeface="+mn-lt"/>
              <a:ea typeface="+mn-ea"/>
              <a:cs typeface="+mn-cs"/>
            </a:rPr>
            <a:t>The following new or amended standards became applicable for the current reporting period and the Group had to change its accounting policies as a result of adopting these standards:</a:t>
          </a:r>
          <a:endParaRPr lang="de-CH" sz="1100">
            <a:effectLst/>
            <a:latin typeface="+mn-lt"/>
            <a:ea typeface="+mn-ea"/>
            <a:cs typeface="+mn-cs"/>
          </a:endParaRPr>
        </a:p>
        <a:p>
          <a:pPr lvl="0" fontAlgn="auto"/>
          <a:r>
            <a:rPr lang="en-US" sz="1100">
              <a:effectLst/>
              <a:latin typeface="+mn-lt"/>
              <a:ea typeface="+mn-ea"/>
              <a:cs typeface="+mn-cs"/>
            </a:rPr>
            <a:t>IFRS 16 Leases</a:t>
          </a:r>
          <a:endParaRPr lang="de-CH" sz="1100">
            <a:effectLst/>
            <a:latin typeface="+mn-lt"/>
            <a:ea typeface="+mn-ea"/>
            <a:cs typeface="+mn-cs"/>
          </a:endParaRPr>
        </a:p>
        <a:p>
          <a:pPr lvl="0" fontAlgn="auto"/>
          <a:r>
            <a:rPr lang="en-US" sz="1100">
              <a:effectLst/>
              <a:latin typeface="+mn-lt"/>
              <a:ea typeface="+mn-ea"/>
              <a:cs typeface="+mn-cs"/>
            </a:rPr>
            <a:t>IFRIC 23 Uncertainty over Income Tax Treatments</a:t>
          </a:r>
          <a:endParaRPr lang="de-CH" sz="1100">
            <a:effectLst/>
            <a:latin typeface="+mn-lt"/>
            <a:ea typeface="+mn-ea"/>
            <a:cs typeface="+mn-cs"/>
          </a:endParaRPr>
        </a:p>
        <a:p>
          <a:pPr marL="0" lvl="0" indent="0" fontAlgn="auto"/>
          <a:endParaRPr lang="de-CH" sz="1100">
            <a:effectLst/>
            <a:latin typeface="+mn-lt"/>
            <a:ea typeface="+mn-ea"/>
            <a:cs typeface="+mn-cs"/>
          </a:endParaRPr>
        </a:p>
        <a:p>
          <a:pPr fontAlgn="auto"/>
          <a:r>
            <a:rPr lang="en-US" sz="1100">
              <a:effectLst/>
              <a:latin typeface="+mn-lt"/>
              <a:ea typeface="+mn-ea"/>
              <a:cs typeface="+mn-cs"/>
            </a:rPr>
            <a:t>The impact of the adoption of IFRS16 Leases is disclosed in note 2 below. The adoption of IFRIC 23 did not have significant impact on the Group’s financial statements.</a:t>
          </a:r>
        </a:p>
        <a:p>
          <a:pPr fontAlgn="auto"/>
          <a:endParaRPr lang="de-CH" sz="1100">
            <a:effectLst/>
            <a:latin typeface="+mn-lt"/>
            <a:ea typeface="+mn-ea"/>
            <a:cs typeface="+mn-cs"/>
          </a:endParaRPr>
        </a:p>
      </xdr:txBody>
    </xdr:sp>
    <xdr:clientData/>
  </xdr:twoCellAnchor>
  <xdr:twoCellAnchor>
    <xdr:from>
      <xdr:col>3</xdr:col>
      <xdr:colOff>95251</xdr:colOff>
      <xdr:row>25</xdr:row>
      <xdr:rowOff>10432</xdr:rowOff>
    </xdr:from>
    <xdr:to>
      <xdr:col>12</xdr:col>
      <xdr:colOff>524747</xdr:colOff>
      <xdr:row>50</xdr:row>
      <xdr:rowOff>0</xdr:rowOff>
    </xdr:to>
    <xdr:sp macro="" textlink="">
      <xdr:nvSpPr>
        <xdr:cNvPr id="13" name="Text Box 4">
          <a:extLst>
            <a:ext uri="{FF2B5EF4-FFF2-40B4-BE49-F238E27FC236}">
              <a16:creationId xmlns:a16="http://schemas.microsoft.com/office/drawing/2014/main" id="{00000000-0008-0000-0900-00000D000000}"/>
            </a:ext>
          </a:extLst>
        </xdr:cNvPr>
        <xdr:cNvSpPr txBox="1">
          <a:spLocks noChangeArrowheads="1"/>
        </xdr:cNvSpPr>
      </xdr:nvSpPr>
      <xdr:spPr bwMode="auto">
        <a:xfrm>
          <a:off x="204108" y="9834789"/>
          <a:ext cx="12948068" cy="645296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fontAlgn="auto"/>
          <a:r>
            <a:rPr lang="en-US" sz="1100">
              <a:effectLst/>
              <a:latin typeface="+mn-lt"/>
              <a:ea typeface="+mn-ea"/>
              <a:cs typeface="+mn-cs"/>
            </a:rPr>
            <a:t>IFRS 16 introduced a single, on balance sheet accounting model for lessees. As a result, the Group, as a lessee, has recognized right-of-use assets representing its right to use the underlying assets and lease liabilities representing its obligation to make lease payments. Lessor accounting remains similar to previous accounting policies.</a:t>
          </a:r>
          <a:endParaRPr lang="de-CH" sz="1100">
            <a:effectLst/>
            <a:latin typeface="+mn-lt"/>
            <a:ea typeface="+mn-ea"/>
            <a:cs typeface="+mn-cs"/>
          </a:endParaRPr>
        </a:p>
        <a:p>
          <a:pPr fontAlgn="auto"/>
          <a:r>
            <a:rPr lang="en-US" sz="1100">
              <a:effectLst/>
              <a:latin typeface="+mn-lt"/>
              <a:ea typeface="+mn-ea"/>
              <a:cs typeface="+mn-cs"/>
            </a:rPr>
            <a:t> </a:t>
          </a:r>
          <a:endParaRPr lang="de-CH" sz="1100">
            <a:effectLst/>
            <a:latin typeface="+mn-lt"/>
            <a:ea typeface="+mn-ea"/>
            <a:cs typeface="+mn-cs"/>
          </a:endParaRPr>
        </a:p>
        <a:p>
          <a:pPr fontAlgn="auto"/>
          <a:r>
            <a:rPr lang="en-US" sz="1100">
              <a:effectLst/>
              <a:latin typeface="+mn-lt"/>
              <a:ea typeface="+mn-ea"/>
              <a:cs typeface="+mn-cs"/>
            </a:rPr>
            <a:t>The Group has initially adopted IFRS 16 Leases from 1 January 2019 and applied the modified retrospective method, under which the cumulative effect of initial application is recognized in retained earnings at 1 January 2019. Consequently, comparative 2018 information has not been restated. The Group elected to use the transition practical expedient allowing the standard to be applied only to contracts that were previously identified as leases a</a:t>
          </a:r>
          <a:r>
            <a:rPr lang="en-US" sz="1100">
              <a:solidFill>
                <a:sysClr val="windowText" lastClr="000000"/>
              </a:solidFill>
              <a:effectLst/>
              <a:latin typeface="+mn-lt"/>
              <a:ea typeface="+mn-ea"/>
              <a:cs typeface="+mn-cs"/>
            </a:rPr>
            <a:t>pplying IAS 17 and IFRIC 4 at the date of initial application. The Group also elected to use the recognition exemptions for lease contracts for which the lease term ends</a:t>
          </a:r>
          <a:r>
            <a:rPr lang="en-US" sz="1100" baseline="0">
              <a:solidFill>
                <a:sysClr val="windowText" lastClr="000000"/>
              </a:solidFill>
              <a:effectLst/>
              <a:latin typeface="+mn-lt"/>
              <a:ea typeface="+mn-ea"/>
              <a:cs typeface="+mn-cs"/>
            </a:rPr>
            <a:t> within</a:t>
          </a:r>
          <a:r>
            <a:rPr lang="en-US" sz="1100">
              <a:solidFill>
                <a:sysClr val="windowText" lastClr="000000"/>
              </a:solidFill>
              <a:effectLst/>
              <a:latin typeface="+mn-lt"/>
              <a:ea typeface="+mn-ea"/>
              <a:cs typeface="+mn-cs"/>
            </a:rPr>
            <a:t>  12 months at the date of initial application</a:t>
          </a:r>
          <a:r>
            <a:rPr lang="en-US" sz="1100">
              <a:effectLst/>
              <a:latin typeface="+mn-lt"/>
              <a:ea typeface="+mn-ea"/>
              <a:cs typeface="+mn-cs"/>
            </a:rPr>
            <a:t> and lease contracts for which the underlying asset is of low value (‘low-value assets’).</a:t>
          </a:r>
          <a:endParaRPr lang="de-CH" sz="1100">
            <a:effectLst/>
            <a:latin typeface="+mn-lt"/>
            <a:ea typeface="+mn-ea"/>
            <a:cs typeface="+mn-cs"/>
          </a:endParaRPr>
        </a:p>
        <a:p>
          <a:pPr fontAlgn="auto"/>
          <a:r>
            <a:rPr lang="en-US" sz="1100">
              <a:effectLst/>
              <a:latin typeface="+mn-lt"/>
              <a:ea typeface="+mn-ea"/>
              <a:cs typeface="+mn-cs"/>
            </a:rPr>
            <a:t> </a:t>
          </a:r>
          <a:endParaRPr lang="de-CH" sz="1100">
            <a:effectLst/>
            <a:latin typeface="+mn-lt"/>
            <a:ea typeface="+mn-ea"/>
            <a:cs typeface="+mn-cs"/>
          </a:endParaRPr>
        </a:p>
        <a:p>
          <a:pPr fontAlgn="auto"/>
          <a:r>
            <a:rPr lang="en-US" sz="1100" b="1">
              <a:effectLst/>
              <a:latin typeface="+mn-lt"/>
              <a:ea typeface="+mn-ea"/>
              <a:cs typeface="+mn-cs"/>
            </a:rPr>
            <a:t>Nature of lease contracts</a:t>
          </a:r>
          <a:endParaRPr lang="de-CH" sz="1100">
            <a:effectLst/>
            <a:latin typeface="+mn-lt"/>
            <a:ea typeface="+mn-ea"/>
            <a:cs typeface="+mn-cs"/>
          </a:endParaRPr>
        </a:p>
        <a:p>
          <a:pPr fontAlgn="auto"/>
          <a:r>
            <a:rPr lang="en-US" sz="1100">
              <a:effectLst/>
              <a:latin typeface="+mn-lt"/>
              <a:ea typeface="+mn-ea"/>
              <a:cs typeface="+mn-cs"/>
            </a:rPr>
            <a:t>The Group has lease contracts for various items of buildings, machinery, vehicles and other equipment. Before the adoption of IFRS 16, the Group classified each of its leases (as lessee) at the inception date as either a finance lease or an operating lease. A lease was classified as a finance lease if it transferred substantially all of the risks and rewards incidental to ownership of the leased asset to the Group; otherwise it was classified as an operating lease. Finance leases were capitalized at the commencement of the lease at the inception date fair value of the leased property or, if lower, at the present value of the minimum lease payments. Lease payments were apportioned between interest (recognized as financing costs) and reduction of the lease liability. In an operating lease, the leased property was not capitalized and the lease payments were recognized as rent expense in profit or loss on a straight-line basis over the lease term. </a:t>
          </a:r>
          <a:endParaRPr lang="de-CH" sz="1100">
            <a:effectLst/>
            <a:latin typeface="+mn-lt"/>
            <a:ea typeface="+mn-ea"/>
            <a:cs typeface="+mn-cs"/>
          </a:endParaRPr>
        </a:p>
        <a:p>
          <a:pPr fontAlgn="auto"/>
          <a:r>
            <a:rPr lang="en-US" sz="1100">
              <a:effectLst/>
              <a:latin typeface="+mn-lt"/>
              <a:ea typeface="+mn-ea"/>
              <a:cs typeface="+mn-cs"/>
            </a:rPr>
            <a:t>Upon adoption of IFRS 16, the Group applied a single recognition and measurement approach for all leases, except for short-term leases and leases of low-value assets. </a:t>
          </a:r>
          <a:endParaRPr lang="de-CH" sz="1100">
            <a:effectLst/>
            <a:latin typeface="+mn-lt"/>
            <a:ea typeface="+mn-ea"/>
            <a:cs typeface="+mn-cs"/>
          </a:endParaRPr>
        </a:p>
        <a:p>
          <a:pPr fontAlgn="auto"/>
          <a:r>
            <a:rPr lang="en-US" sz="1100">
              <a:effectLst/>
              <a:latin typeface="+mn-lt"/>
              <a:ea typeface="+mn-ea"/>
              <a:cs typeface="+mn-cs"/>
            </a:rPr>
            <a:t> </a:t>
          </a:r>
          <a:endParaRPr lang="de-CH" sz="1100">
            <a:effectLst/>
            <a:latin typeface="+mn-lt"/>
            <a:ea typeface="+mn-ea"/>
            <a:cs typeface="+mn-cs"/>
          </a:endParaRPr>
        </a:p>
        <a:p>
          <a:pPr fontAlgn="auto"/>
          <a:r>
            <a:rPr lang="en-US" sz="1100" b="1">
              <a:effectLst/>
              <a:latin typeface="+mn-lt"/>
              <a:ea typeface="+mn-ea"/>
              <a:cs typeface="+mn-cs"/>
            </a:rPr>
            <a:t>Summary of changes in the Group's accounting policies resulting from the implementation of IFRS 16</a:t>
          </a:r>
          <a:endParaRPr lang="de-CH" sz="1100">
            <a:effectLst/>
            <a:latin typeface="+mn-lt"/>
            <a:ea typeface="+mn-ea"/>
            <a:cs typeface="+mn-cs"/>
          </a:endParaRPr>
        </a:p>
        <a:p>
          <a:pPr fontAlgn="auto"/>
          <a:r>
            <a:rPr lang="en-US" sz="1100" i="1">
              <a:effectLst/>
              <a:latin typeface="+mn-lt"/>
              <a:ea typeface="+mn-ea"/>
              <a:cs typeface="+mn-cs"/>
            </a:rPr>
            <a:t>Right-of-use assets</a:t>
          </a:r>
          <a:endParaRPr lang="de-CH" sz="1100">
            <a:effectLst/>
            <a:latin typeface="+mn-lt"/>
            <a:ea typeface="+mn-ea"/>
            <a:cs typeface="+mn-cs"/>
          </a:endParaRPr>
        </a:p>
        <a:p>
          <a:pPr fontAlgn="auto"/>
          <a:r>
            <a:rPr lang="en-US" sz="1100">
              <a:effectLst/>
              <a:latin typeface="+mn-lt"/>
              <a:ea typeface="+mn-ea"/>
              <a:cs typeface="+mn-cs"/>
            </a:rPr>
            <a:t>The Group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its estimated useful life and the lease term. Right-of-use assets are subject to impairment.</a:t>
          </a:r>
          <a:endParaRPr lang="de-CH" sz="1100">
            <a:effectLst/>
            <a:latin typeface="+mn-lt"/>
            <a:ea typeface="+mn-ea"/>
            <a:cs typeface="+mn-cs"/>
          </a:endParaRPr>
        </a:p>
        <a:p>
          <a:pPr fontAlgn="auto"/>
          <a:r>
            <a:rPr lang="en-US" sz="1100" i="1">
              <a:effectLst/>
              <a:latin typeface="+mn-lt"/>
              <a:ea typeface="+mn-ea"/>
              <a:cs typeface="+mn-cs"/>
            </a:rPr>
            <a:t>Lease liabilities</a:t>
          </a:r>
          <a:endParaRPr lang="de-CH" sz="1100">
            <a:effectLst/>
            <a:latin typeface="+mn-lt"/>
            <a:ea typeface="+mn-ea"/>
            <a:cs typeface="+mn-cs"/>
          </a:endParaRPr>
        </a:p>
        <a:p>
          <a:pPr fontAlgn="auto"/>
          <a:r>
            <a:rPr lang="en-US" sz="1100">
              <a:effectLst/>
              <a:latin typeface="+mn-lt"/>
              <a:ea typeface="+mn-ea"/>
              <a:cs typeface="+mn-cs"/>
            </a:rPr>
            <a:t>At the commencement date of the lease, the Group recognizes lease liabilities measured at the present value of lease payments to be made over the lease term. The lease payments include fixed payments (including in-substance fixed payments),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t>
          </a:r>
          <a:r>
            <a:rPr lang="en-US" sz="1100">
              <a:solidFill>
                <a:sysClr val="windowText" lastClr="000000"/>
              </a:solidFill>
              <a:effectLst/>
              <a:latin typeface="+mn-lt"/>
              <a:ea typeface="+mn-ea"/>
              <a:cs typeface="+mn-cs"/>
            </a:rPr>
            <a:t>as an expense in the period in which </a:t>
          </a:r>
          <a:r>
            <a:rPr lang="en-US" sz="1100">
              <a:effectLst/>
              <a:latin typeface="+mn-lt"/>
              <a:ea typeface="+mn-ea"/>
              <a:cs typeface="+mn-cs"/>
            </a:rPr>
            <a:t>the event or condition that triggers the payment occurs.</a:t>
          </a:r>
          <a:endParaRPr lang="de-CH" sz="1100">
            <a:effectLst/>
            <a:latin typeface="+mn-lt"/>
            <a:ea typeface="+mn-ea"/>
            <a:cs typeface="+mn-cs"/>
          </a:endParaRPr>
        </a:p>
        <a:p>
          <a:pPr fontAlgn="auto"/>
          <a:r>
            <a:rPr lang="en-US" sz="1100">
              <a:effectLst/>
              <a:latin typeface="+mn-lt"/>
              <a:ea typeface="+mn-ea"/>
              <a:cs typeface="+mn-cs"/>
            </a:rPr>
            <a:t> </a:t>
          </a:r>
          <a:endParaRPr lang="de-CH" sz="1100">
            <a:effectLst/>
            <a:latin typeface="+mn-lt"/>
            <a:ea typeface="+mn-ea"/>
            <a:cs typeface="+mn-cs"/>
          </a:endParaRPr>
        </a:p>
        <a:p>
          <a:pPr fontAlgn="auto"/>
          <a:r>
            <a:rPr lang="en-US" sz="1100" b="1">
              <a:effectLst/>
              <a:latin typeface="+mn-lt"/>
              <a:ea typeface="+mn-ea"/>
              <a:cs typeface="+mn-cs"/>
            </a:rPr>
            <a:t>Summary of impacts on Group's financial statements</a:t>
          </a:r>
          <a:endParaRPr lang="de-CH" sz="1100">
            <a:effectLst/>
            <a:latin typeface="+mn-lt"/>
            <a:ea typeface="+mn-ea"/>
            <a:cs typeface="+mn-cs"/>
          </a:endParaRPr>
        </a:p>
        <a:p>
          <a:pPr fontAlgn="auto"/>
          <a:r>
            <a:rPr lang="en-US" sz="1100">
              <a:effectLst/>
              <a:latin typeface="+mn-lt"/>
              <a:ea typeface="+mn-ea"/>
              <a:cs typeface="+mn-cs"/>
            </a:rPr>
            <a:t>At transition, for leases classified as operating </a:t>
          </a:r>
          <a:r>
            <a:rPr lang="en-US" sz="1100">
              <a:solidFill>
                <a:sysClr val="windowText" lastClr="000000"/>
              </a:solidFill>
              <a:effectLst/>
              <a:latin typeface="+mn-lt"/>
              <a:ea typeface="+mn-ea"/>
              <a:cs typeface="+mn-cs"/>
            </a:rPr>
            <a:t>leases under IAS 17, lease liabilities were measured at the present value of remaining lease payments, discounted at the Group's incremental borrowing rate for each asset class as at 1 January 2019. Right-of-use assets were measured at an amount equal </a:t>
          </a:r>
          <a:r>
            <a:rPr lang="en-US" sz="1100">
              <a:effectLst/>
              <a:latin typeface="+mn-lt"/>
              <a:ea typeface="+mn-ea"/>
              <a:cs typeface="+mn-cs"/>
            </a:rPr>
            <a:t>to the lease liability, adjusted by the amount of any prepaid or accrued lease payments.</a:t>
          </a:r>
          <a:endParaRPr lang="de-CH" sz="1100">
            <a:effectLst/>
            <a:latin typeface="+mn-lt"/>
            <a:ea typeface="+mn-ea"/>
            <a:cs typeface="+mn-cs"/>
          </a:endParaRPr>
        </a:p>
        <a:p>
          <a:pPr fontAlgn="auto"/>
          <a:r>
            <a:rPr lang="en-US" sz="1100">
              <a:effectLst/>
              <a:latin typeface="+mn-lt"/>
              <a:ea typeface="+mn-ea"/>
              <a:cs typeface="+mn-cs"/>
            </a:rPr>
            <a:t> </a:t>
          </a:r>
          <a:endParaRPr lang="de-CH" sz="1100">
            <a:effectLst/>
            <a:latin typeface="+mn-lt"/>
            <a:ea typeface="+mn-ea"/>
            <a:cs typeface="+mn-cs"/>
          </a:endParaRPr>
        </a:p>
        <a:p>
          <a:pPr fontAlgn="auto"/>
          <a:r>
            <a:rPr lang="en-US" sz="1100">
              <a:effectLst/>
              <a:latin typeface="+mn-lt"/>
              <a:ea typeface="+mn-ea"/>
              <a:cs typeface="+mn-cs"/>
            </a:rPr>
            <a:t>The Group applied the following practical expedients when applying IFRS 16 to leases previously classified as operating leases under IAS 17 (in addition to the general practical expedients described above):</a:t>
          </a:r>
          <a:endParaRPr lang="de-CH" sz="1100">
            <a:effectLst/>
            <a:latin typeface="+mn-lt"/>
            <a:ea typeface="+mn-ea"/>
            <a:cs typeface="+mn-cs"/>
          </a:endParaRPr>
        </a:p>
        <a:p>
          <a:pPr fontAlgn="auto"/>
          <a:r>
            <a:rPr lang="en-US" sz="1100">
              <a:effectLst/>
              <a:latin typeface="+mn-lt"/>
              <a:ea typeface="+mn-ea"/>
              <a:cs typeface="+mn-cs"/>
            </a:rPr>
            <a:t> </a:t>
          </a:r>
          <a:endParaRPr lang="de-CH" sz="110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Exemption not to recognize right-of-use assets and </a:t>
          </a:r>
          <a:r>
            <a:rPr lang="en-US" sz="1100">
              <a:solidFill>
                <a:sysClr val="windowText" lastClr="000000"/>
              </a:solidFill>
              <a:effectLst/>
              <a:latin typeface="+mn-lt"/>
              <a:ea typeface="+mn-ea"/>
              <a:cs typeface="+mn-cs"/>
            </a:rPr>
            <a:t>liabilities </a:t>
          </a:r>
          <a:r>
            <a:rPr lang="en-GB" sz="1100" b="0" i="0" u="none" strike="noStrike" baseline="0" smtClean="0">
              <a:solidFill>
                <a:sysClr val="windowText" lastClr="000000"/>
              </a:solidFill>
              <a:latin typeface="+mn-lt"/>
              <a:ea typeface="+mn-ea"/>
              <a:cs typeface="+mn-cs"/>
            </a:rPr>
            <a:t>for which the lease term ends within 12 months of the date of initial application. </a:t>
          </a:r>
        </a:p>
        <a:p>
          <a:pPr marL="0" marR="0" lvl="0" indent="0" defTabSz="914400" rtl="0" eaLnBrk="1" fontAlgn="auto" latinLnBrk="0" hangingPunct="1">
            <a:lnSpc>
              <a:spcPct val="100000"/>
            </a:lnSpc>
            <a:spcBef>
              <a:spcPts val="0"/>
            </a:spcBef>
            <a:spcAft>
              <a:spcPts val="0"/>
            </a:spcAft>
            <a:buClrTx/>
            <a:buSzTx/>
            <a:buFontTx/>
            <a:buNone/>
            <a:tabLst/>
            <a:defRPr/>
          </a:pPr>
          <a:r>
            <a:rPr lang="en-US" sz="1100">
              <a:effectLst/>
              <a:latin typeface="+mn-lt"/>
              <a:ea typeface="+mn-ea"/>
              <a:cs typeface="+mn-cs"/>
            </a:rPr>
            <a:t>Excluded initial direct costs from measuring the right-of-use assets at the date of initial application.</a:t>
          </a:r>
          <a:endParaRPr lang="de-CH" sz="1100">
            <a:effectLst/>
            <a:latin typeface="+mn-lt"/>
            <a:ea typeface="+mn-ea"/>
            <a:cs typeface="+mn-cs"/>
          </a:endParaRPr>
        </a:p>
      </xdr:txBody>
    </xdr:sp>
    <xdr:clientData/>
  </xdr:twoCellAnchor>
  <xdr:twoCellAnchor>
    <xdr:from>
      <xdr:col>3</xdr:col>
      <xdr:colOff>0</xdr:colOff>
      <xdr:row>98</xdr:row>
      <xdr:rowOff>28575</xdr:rowOff>
    </xdr:from>
    <xdr:to>
      <xdr:col>12</xdr:col>
      <xdr:colOff>429496</xdr:colOff>
      <xdr:row>104</xdr:row>
      <xdr:rowOff>43542</xdr:rowOff>
    </xdr:to>
    <xdr:sp macro="" textlink="">
      <xdr:nvSpPr>
        <xdr:cNvPr id="20" name="Text Box 4">
          <a:extLst>
            <a:ext uri="{FF2B5EF4-FFF2-40B4-BE49-F238E27FC236}">
              <a16:creationId xmlns:a16="http://schemas.microsoft.com/office/drawing/2014/main" id="{00000000-0008-0000-0900-000014000000}"/>
            </a:ext>
          </a:extLst>
        </xdr:cNvPr>
        <xdr:cNvSpPr txBox="1">
          <a:spLocks noChangeArrowheads="1"/>
        </xdr:cNvSpPr>
      </xdr:nvSpPr>
      <xdr:spPr bwMode="auto">
        <a:xfrm>
          <a:off x="2122714" y="24564975"/>
          <a:ext cx="12730353" cy="151719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b="1">
              <a:effectLst/>
              <a:latin typeface="+mn-lt"/>
              <a:ea typeface="+mn-ea"/>
              <a:cs typeface="Arial" pitchFamily="34" charset="0"/>
            </a:rPr>
            <a:t>Water Care - Assets held for Sale and Discontinued Operations</a:t>
          </a:r>
        </a:p>
        <a:p>
          <a:pPr marL="0" marR="0" indent="0" defTabSz="914400" rtl="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Arial" pitchFamily="34" charset="0"/>
            </a:rPr>
            <a:t>On 1 November 2018 Lonza announced that it had entered into a definitive agreement with Platinum Equity to sell Lonza’s Water Care business and operations. The sale of the former Water Care business and operations was completed on 28 February 2019 for USD 630 million. Final settlement negotiations with Platinum Equity  (the acquirer)</a:t>
          </a:r>
          <a:r>
            <a:rPr lang="en-US" sz="1200" b="0" baseline="0">
              <a:solidFill>
                <a:sysClr val="windowText" lastClr="000000"/>
              </a:solidFill>
              <a:effectLst/>
              <a:latin typeface="+mn-lt"/>
              <a:ea typeface="+mn-ea"/>
              <a:cs typeface="Arial" pitchFamily="34" charset="0"/>
            </a:rPr>
            <a:t> </a:t>
          </a:r>
          <a:r>
            <a:rPr lang="en-US" sz="1200" b="0">
              <a:solidFill>
                <a:sysClr val="windowText" lastClr="000000"/>
              </a:solidFill>
              <a:effectLst/>
              <a:latin typeface="+mn-lt"/>
              <a:ea typeface="+mn-ea"/>
              <a:cs typeface="Arial" pitchFamily="34" charset="0"/>
            </a:rPr>
            <a:t>are in process, thus the loss from discontinuing operations, including related tax amounts, reflects the Group’s current estimates.</a:t>
          </a:r>
        </a:p>
        <a:p>
          <a:pPr marL="0" marR="0" indent="0" defTabSz="914400" rtl="0" eaLnBrk="1" fontAlgn="auto" latinLnBrk="0" hangingPunct="1">
            <a:lnSpc>
              <a:spcPct val="100000"/>
            </a:lnSpc>
            <a:spcBef>
              <a:spcPts val="0"/>
            </a:spcBef>
            <a:spcAft>
              <a:spcPts val="0"/>
            </a:spcAft>
            <a:buClrTx/>
            <a:buSzTx/>
            <a:buFontTx/>
            <a:buNone/>
            <a:tabLst/>
            <a:defRPr/>
          </a:pPr>
          <a:endParaRPr lang="en-US" sz="1200" b="0">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200" b="0">
              <a:effectLst/>
              <a:latin typeface="+mn-lt"/>
              <a:ea typeface="+mn-ea"/>
              <a:cs typeface="Arial" pitchFamily="34" charset="0"/>
            </a:rPr>
            <a:t>In the consolidated financial statements 2018, the Water Care related assets and liabilities were classified as a disposal group in assets /liabilities held for sale and its results of</a:t>
          </a:r>
          <a:r>
            <a:rPr lang="en-US" sz="1200" b="0" baseline="0">
              <a:effectLst/>
              <a:latin typeface="+mn-lt"/>
              <a:ea typeface="+mn-ea"/>
              <a:cs typeface="Arial" pitchFamily="34" charset="0"/>
            </a:rPr>
            <a:t> </a:t>
          </a:r>
          <a:r>
            <a:rPr lang="en-US" sz="1200" b="0">
              <a:effectLst/>
              <a:latin typeface="+mn-lt"/>
              <a:ea typeface="+mn-ea"/>
              <a:cs typeface="Arial" pitchFamily="34" charset="0"/>
            </a:rPr>
            <a:t>operations were disclosed as discontinued operations. </a:t>
          </a:r>
        </a:p>
        <a:p>
          <a:pPr marL="0" marR="0" indent="0" defTabSz="914400" rtl="0" eaLnBrk="1" fontAlgn="auto" latinLnBrk="0" hangingPunct="1">
            <a:lnSpc>
              <a:spcPct val="100000"/>
            </a:lnSpc>
            <a:spcBef>
              <a:spcPts val="0"/>
            </a:spcBef>
            <a:spcAft>
              <a:spcPts val="0"/>
            </a:spcAft>
            <a:buClrTx/>
            <a:buSzTx/>
            <a:buFontTx/>
            <a:buNone/>
            <a:tabLst/>
            <a:defRPr/>
          </a:pPr>
          <a:endParaRPr lang="en-US" sz="1200" b="0">
            <a:effectLst/>
            <a:latin typeface="+mn-lt"/>
            <a:ea typeface="+mn-ea"/>
            <a:cs typeface="Arial" pitchFamily="34" charset="0"/>
          </a:endParaRPr>
        </a:p>
      </xdr:txBody>
    </xdr:sp>
    <xdr:clientData/>
  </xdr:twoCellAnchor>
  <xdr:twoCellAnchor>
    <xdr:from>
      <xdr:col>3</xdr:col>
      <xdr:colOff>0</xdr:colOff>
      <xdr:row>144</xdr:row>
      <xdr:rowOff>0</xdr:rowOff>
    </xdr:from>
    <xdr:to>
      <xdr:col>12</xdr:col>
      <xdr:colOff>426321</xdr:colOff>
      <xdr:row>146</xdr:row>
      <xdr:rowOff>0</xdr:rowOff>
    </xdr:to>
    <xdr:sp macro="" textlink="">
      <xdr:nvSpPr>
        <xdr:cNvPr id="21" name="Text Box 4">
          <a:extLst>
            <a:ext uri="{FF2B5EF4-FFF2-40B4-BE49-F238E27FC236}">
              <a16:creationId xmlns:a16="http://schemas.microsoft.com/office/drawing/2014/main" id="{00000000-0008-0000-0900-000015000000}"/>
            </a:ext>
          </a:extLst>
        </xdr:cNvPr>
        <xdr:cNvSpPr txBox="1">
          <a:spLocks noChangeArrowheads="1"/>
        </xdr:cNvSpPr>
      </xdr:nvSpPr>
      <xdr:spPr bwMode="auto">
        <a:xfrm>
          <a:off x="95250" y="55258607"/>
          <a:ext cx="12373392" cy="58510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b="0">
              <a:effectLst/>
              <a:latin typeface="+mn-lt"/>
              <a:ea typeface="+mn-ea"/>
              <a:cs typeface="Arial" pitchFamily="34" charset="0"/>
            </a:rPr>
            <a:t>On </a:t>
          </a:r>
          <a:r>
            <a:rPr lang="en-US" sz="1200" b="0">
              <a:solidFill>
                <a:sysClr val="windowText" lastClr="000000"/>
              </a:solidFill>
              <a:effectLst/>
              <a:latin typeface="+mn-lt"/>
              <a:ea typeface="+mn-ea"/>
              <a:cs typeface="Arial" pitchFamily="34" charset="0"/>
            </a:rPr>
            <a:t>18</a:t>
          </a:r>
          <a:r>
            <a:rPr lang="en-US" sz="1200" b="0">
              <a:effectLst/>
              <a:latin typeface="+mn-lt"/>
              <a:ea typeface="+mn-ea"/>
              <a:cs typeface="Arial" pitchFamily="34" charset="0"/>
            </a:rPr>
            <a:t> April 2019, the Annual General Meeting approved the distribution of a dividend of CHF 2.75 (financial year 2017: CHF 2.75) per share in respect of the 2018 financial year. </a:t>
          </a:r>
          <a:br>
            <a:rPr lang="en-US" sz="1200" b="0">
              <a:effectLst/>
              <a:latin typeface="+mn-lt"/>
              <a:ea typeface="+mn-ea"/>
              <a:cs typeface="Arial" pitchFamily="34" charset="0"/>
            </a:rPr>
          </a:br>
          <a:r>
            <a:rPr lang="en-US" sz="1200" b="0">
              <a:effectLst/>
              <a:latin typeface="+mn-lt"/>
              <a:ea typeface="+mn-ea"/>
              <a:cs typeface="Arial" pitchFamily="34" charset="0"/>
            </a:rPr>
            <a:t>The distribution to holders of outstanding shares totaled CHF 204 million (2018: CHF 205 million) and has been recorded against reserves from capital contribution of Lonza Group Ltd.</a:t>
          </a:r>
        </a:p>
        <a:p>
          <a:pPr marL="0" marR="0" indent="0" defTabSz="914400" rtl="0" eaLnBrk="1" fontAlgn="auto" latinLnBrk="0" hangingPunct="1">
            <a:lnSpc>
              <a:spcPct val="100000"/>
            </a:lnSpc>
            <a:spcBef>
              <a:spcPts val="0"/>
            </a:spcBef>
            <a:spcAft>
              <a:spcPts val="0"/>
            </a:spcAft>
            <a:buClrTx/>
            <a:buSzTx/>
            <a:buFontTx/>
            <a:buNone/>
            <a:tabLst/>
            <a:defRPr/>
          </a:pPr>
          <a:r>
            <a:rPr lang="en-US" sz="1200" b="0">
              <a:effectLst/>
              <a:latin typeface="+mn-lt"/>
              <a:ea typeface="+mn-ea"/>
              <a:cs typeface="Arial" pitchFamily="34" charset="0"/>
            </a:rPr>
            <a:t> </a:t>
          </a:r>
        </a:p>
        <a:p>
          <a:pPr marL="0" marR="0" indent="0" defTabSz="914400" rtl="0" eaLnBrk="1" fontAlgn="auto" latinLnBrk="0" hangingPunct="1">
            <a:lnSpc>
              <a:spcPct val="100000"/>
            </a:lnSpc>
            <a:spcBef>
              <a:spcPts val="0"/>
            </a:spcBef>
            <a:spcAft>
              <a:spcPts val="0"/>
            </a:spcAft>
            <a:buClrTx/>
            <a:buSzTx/>
            <a:buFontTx/>
            <a:buNone/>
            <a:tabLst/>
            <a:defRPr/>
          </a:pPr>
          <a:endParaRPr lang="en-US" sz="1200">
            <a:effectLst/>
            <a:latin typeface="+mn-lt"/>
            <a:ea typeface="+mn-ea"/>
            <a:cs typeface="Arial" pitchFamily="34" charset="0"/>
          </a:endParaRPr>
        </a:p>
      </xdr:txBody>
    </xdr:sp>
    <xdr:clientData/>
  </xdr:twoCellAnchor>
  <xdr:twoCellAnchor>
    <xdr:from>
      <xdr:col>3</xdr:col>
      <xdr:colOff>7257</xdr:colOff>
      <xdr:row>93</xdr:row>
      <xdr:rowOff>83459</xdr:rowOff>
    </xdr:from>
    <xdr:to>
      <xdr:col>12</xdr:col>
      <xdr:colOff>435428</xdr:colOff>
      <xdr:row>96</xdr:row>
      <xdr:rowOff>65314</xdr:rowOff>
    </xdr:to>
    <xdr:sp macro="" textlink="">
      <xdr:nvSpPr>
        <xdr:cNvPr id="11" name="Text Box 4">
          <a:extLst>
            <a:ext uri="{FF2B5EF4-FFF2-40B4-BE49-F238E27FC236}">
              <a16:creationId xmlns:a16="http://schemas.microsoft.com/office/drawing/2014/main" id="{00000000-0008-0000-0900-00000B000000}"/>
            </a:ext>
          </a:extLst>
        </xdr:cNvPr>
        <xdr:cNvSpPr txBox="1">
          <a:spLocks noChangeArrowheads="1"/>
        </xdr:cNvSpPr>
      </xdr:nvSpPr>
      <xdr:spPr bwMode="auto">
        <a:xfrm>
          <a:off x="2129971" y="23368002"/>
          <a:ext cx="12729028" cy="73296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b="1">
              <a:effectLst/>
              <a:latin typeface="+mn-lt"/>
              <a:ea typeface="+mn-ea"/>
              <a:cs typeface="Arial" pitchFamily="34" charset="0"/>
            </a:rPr>
            <a:t>Acquisition of sterile fill and finish facility from Novartis</a:t>
          </a:r>
          <a:endParaRPr lang="en-US" sz="1200" b="1" baseline="0">
            <a:solidFill>
              <a:srgbClr val="FF0000"/>
            </a:solidFill>
            <a:effectLst/>
            <a:latin typeface="+mn-lt"/>
            <a:ea typeface="+mn-ea"/>
            <a:cs typeface="Arial" pitchFamily="34" charset="0"/>
          </a:endParaRPr>
        </a:p>
        <a:p>
          <a:r>
            <a:rPr lang="en-US" sz="1100">
              <a:effectLst/>
              <a:latin typeface="+mn-lt"/>
              <a:ea typeface="+mn-ea"/>
              <a:cs typeface="+mn-cs"/>
            </a:rPr>
            <a:t>Effective 31 July 2019, Lonza purchased a sterile drug product fill &amp; finish</a:t>
          </a:r>
          <a:r>
            <a:rPr lang="en-US" sz="1100" strike="noStrike" baseline="0">
              <a:solidFill>
                <a:srgbClr val="FF0000"/>
              </a:solidFill>
              <a:effectLst/>
              <a:latin typeface="+mn-lt"/>
              <a:ea typeface="+mn-ea"/>
              <a:cs typeface="+mn-cs"/>
            </a:rPr>
            <a:t> </a:t>
          </a:r>
          <a:r>
            <a:rPr lang="en-US" sz="1100" strike="noStrike" baseline="0">
              <a:solidFill>
                <a:sysClr val="windowText" lastClr="000000"/>
              </a:solidFill>
              <a:effectLst/>
              <a:latin typeface="+mn-lt"/>
              <a:ea typeface="+mn-ea"/>
              <a:cs typeface="+mn-cs"/>
            </a:rPr>
            <a:t>business</a:t>
          </a:r>
          <a:r>
            <a:rPr lang="en-US" sz="1100">
              <a:effectLst/>
              <a:latin typeface="+mn-lt"/>
              <a:ea typeface="+mn-ea"/>
              <a:cs typeface="+mn-cs"/>
            </a:rPr>
            <a:t> from Novartis in Stein (Switzerland). The total consideration amounts to CHF 73 </a:t>
          </a:r>
          <a:r>
            <a:rPr lang="en-US" sz="1100">
              <a:solidFill>
                <a:sysClr val="windowText" lastClr="000000"/>
              </a:solidFill>
              <a:effectLst/>
              <a:latin typeface="+mn-lt"/>
              <a:ea typeface="+mn-ea"/>
              <a:cs typeface="+mn-cs"/>
            </a:rPr>
            <a:t>million</a:t>
          </a:r>
          <a:r>
            <a:rPr lang="en-US" sz="1100" baseline="0">
              <a:solidFill>
                <a:sysClr val="windowText" lastClr="000000"/>
              </a:solidFill>
              <a:effectLst/>
              <a:latin typeface="+mn-lt"/>
              <a:ea typeface="+mn-ea"/>
              <a:cs typeface="+mn-cs"/>
            </a:rPr>
            <a:t> </a:t>
          </a:r>
          <a:r>
            <a:rPr lang="en-US" sz="1100" strike="noStrike" baseline="0">
              <a:solidFill>
                <a:sysClr val="windowText" lastClr="000000"/>
              </a:solidFill>
              <a:effectLst/>
              <a:latin typeface="+mn-lt"/>
              <a:ea typeface="+mn-ea"/>
              <a:cs typeface="+mn-cs"/>
            </a:rPr>
            <a:t>(</a:t>
          </a:r>
          <a:r>
            <a:rPr lang="en-US" sz="1100">
              <a:solidFill>
                <a:sysClr val="windowText" lastClr="000000"/>
              </a:solidFill>
              <a:effectLst/>
              <a:latin typeface="+mn-lt"/>
              <a:ea typeface="+mn-ea"/>
              <a:cs typeface="+mn-cs"/>
            </a:rPr>
            <a:t>spread over two years</a:t>
          </a:r>
          <a:r>
            <a:rPr lang="en-US" sz="1100" baseline="0">
              <a:solidFill>
                <a:sysClr val="windowText" lastClr="000000"/>
              </a:solidFill>
              <a:effectLst/>
              <a:latin typeface="+mn-lt"/>
              <a:ea typeface="+mn-ea"/>
              <a:cs typeface="+mn-cs"/>
            </a:rPr>
            <a:t>), of which 15 million has been paid as of 31 December 2019.</a:t>
          </a:r>
          <a:r>
            <a:rPr lang="en-US" sz="1100" strike="sngStrike" baseline="0">
              <a:solidFill>
                <a:sysClr val="windowText" lastClr="000000"/>
              </a:solidFill>
              <a:effectLst/>
              <a:latin typeface="+mn-lt"/>
              <a:ea typeface="+mn-ea"/>
              <a:cs typeface="+mn-cs"/>
            </a:rPr>
            <a:t> </a:t>
          </a:r>
          <a:r>
            <a:rPr lang="en-US" sz="1100" strike="noStrike" baseline="0">
              <a:solidFill>
                <a:sysClr val="windowText" lastClr="000000"/>
              </a:solidFill>
              <a:effectLst/>
              <a:latin typeface="+mn-lt"/>
              <a:ea typeface="+mn-ea"/>
              <a:cs typeface="+mn-cs"/>
            </a:rPr>
            <a:t>T</a:t>
          </a:r>
          <a:r>
            <a:rPr lang="en-US" sz="1100">
              <a:solidFill>
                <a:sysClr val="windowText" lastClr="000000"/>
              </a:solidFill>
              <a:effectLst/>
              <a:latin typeface="+mn-lt"/>
              <a:ea typeface="+mn-ea"/>
              <a:cs typeface="+mn-cs"/>
            </a:rPr>
            <a:t>he acquired business is reported within the Pharma Biotech &amp; Nutrition segment.</a:t>
          </a:r>
          <a:endParaRPr lang="en-US" sz="1200">
            <a:solidFill>
              <a:sysClr val="windowText" lastClr="000000"/>
            </a:solidFill>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endParaRPr lang="en-US" sz="1200">
            <a:effectLst/>
            <a:latin typeface="+mn-lt"/>
            <a:ea typeface="+mn-ea"/>
            <a:cs typeface="Arial" pitchFamily="34" charset="0"/>
          </a:endParaRPr>
        </a:p>
      </xdr:txBody>
    </xdr:sp>
    <xdr:clientData/>
  </xdr:twoCellAnchor>
  <xdr:twoCellAnchor>
    <xdr:from>
      <xdr:col>3</xdr:col>
      <xdr:colOff>103909</xdr:colOff>
      <xdr:row>62</xdr:row>
      <xdr:rowOff>187327</xdr:rowOff>
    </xdr:from>
    <xdr:to>
      <xdr:col>12</xdr:col>
      <xdr:colOff>525282</xdr:colOff>
      <xdr:row>64</xdr:row>
      <xdr:rowOff>87086</xdr:rowOff>
    </xdr:to>
    <xdr:sp macro="" textlink="">
      <xdr:nvSpPr>
        <xdr:cNvPr id="15" name="Text Box 4">
          <a:extLst>
            <a:ext uri="{FF2B5EF4-FFF2-40B4-BE49-F238E27FC236}">
              <a16:creationId xmlns:a16="http://schemas.microsoft.com/office/drawing/2014/main" id="{00000000-0008-0000-0900-00000F000000}"/>
            </a:ext>
          </a:extLst>
        </xdr:cNvPr>
        <xdr:cNvSpPr txBox="1">
          <a:spLocks noChangeArrowheads="1"/>
        </xdr:cNvSpPr>
      </xdr:nvSpPr>
      <xdr:spPr bwMode="auto">
        <a:xfrm>
          <a:off x="2226623" y="15710356"/>
          <a:ext cx="12722230" cy="400501"/>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fontAlgn="auto"/>
          <a:r>
            <a:rPr lang="de-CH" sz="1100">
              <a:effectLst/>
              <a:latin typeface="+mn-lt"/>
              <a:ea typeface="+mn-ea"/>
              <a:cs typeface="+mn-cs"/>
            </a:rPr>
            <a:t>For the lease liabilities for leases that were previously classified as operating leases, the Group discounted</a:t>
          </a:r>
          <a:r>
            <a:rPr lang="de-CH" sz="1100" baseline="0">
              <a:effectLst/>
              <a:latin typeface="+mn-lt"/>
              <a:ea typeface="+mn-ea"/>
              <a:cs typeface="+mn-cs"/>
            </a:rPr>
            <a:t> lease payments using its incremental borrowing rate 1 </a:t>
          </a:r>
          <a:r>
            <a:rPr lang="de-CH" sz="1100" baseline="0">
              <a:solidFill>
                <a:sysClr val="windowText" lastClr="000000"/>
              </a:solidFill>
              <a:effectLst/>
              <a:latin typeface="+mn-lt"/>
              <a:ea typeface="+mn-ea"/>
              <a:cs typeface="+mn-cs"/>
            </a:rPr>
            <a:t>January</a:t>
          </a:r>
          <a:r>
            <a:rPr lang="de-CH" sz="1100" baseline="0">
              <a:solidFill>
                <a:srgbClr val="FF0000"/>
              </a:solidFill>
              <a:effectLst/>
              <a:latin typeface="+mn-lt"/>
              <a:ea typeface="+mn-ea"/>
              <a:cs typeface="+mn-cs"/>
            </a:rPr>
            <a:t> </a:t>
          </a:r>
          <a:r>
            <a:rPr lang="de-CH" sz="1100" baseline="0">
              <a:effectLst/>
              <a:latin typeface="+mn-lt"/>
              <a:ea typeface="+mn-ea"/>
              <a:cs typeface="+mn-cs"/>
            </a:rPr>
            <a:t>2019. The weighted average </a:t>
          </a:r>
          <a:r>
            <a:rPr lang="de-CH" sz="1100" baseline="0">
              <a:solidFill>
                <a:sysClr val="windowText" lastClr="000000"/>
              </a:solidFill>
              <a:effectLst/>
              <a:latin typeface="+mn-lt"/>
              <a:ea typeface="+mn-ea"/>
              <a:cs typeface="+mn-cs"/>
            </a:rPr>
            <a:t>rate applied  is 3.6%.</a:t>
          </a:r>
          <a:endParaRPr lang="de-CH" sz="1100">
            <a:solidFill>
              <a:sysClr val="windowText" lastClr="000000"/>
            </a:solidFill>
            <a:effectLst/>
            <a:latin typeface="+mn-lt"/>
            <a:ea typeface="+mn-ea"/>
            <a:cs typeface="+mn-cs"/>
          </a:endParaRPr>
        </a:p>
      </xdr:txBody>
    </xdr:sp>
    <xdr:clientData/>
  </xdr:twoCellAnchor>
  <xdr:twoCellAnchor>
    <xdr:from>
      <xdr:col>3</xdr:col>
      <xdr:colOff>0</xdr:colOff>
      <xdr:row>135</xdr:row>
      <xdr:rowOff>76200</xdr:rowOff>
    </xdr:from>
    <xdr:to>
      <xdr:col>12</xdr:col>
      <xdr:colOff>429496</xdr:colOff>
      <xdr:row>139</xdr:row>
      <xdr:rowOff>185057</xdr:rowOff>
    </xdr:to>
    <xdr:sp macro="" textlink="">
      <xdr:nvSpPr>
        <xdr:cNvPr id="14" name="Text Box 4">
          <a:extLst>
            <a:ext uri="{FF2B5EF4-FFF2-40B4-BE49-F238E27FC236}">
              <a16:creationId xmlns:a16="http://schemas.microsoft.com/office/drawing/2014/main" id="{00000000-0008-0000-0900-000014000000}"/>
            </a:ext>
          </a:extLst>
        </xdr:cNvPr>
        <xdr:cNvSpPr txBox="1">
          <a:spLocks noChangeArrowheads="1"/>
        </xdr:cNvSpPr>
      </xdr:nvSpPr>
      <xdr:spPr bwMode="auto">
        <a:xfrm>
          <a:off x="2122714" y="33876343"/>
          <a:ext cx="12730353" cy="111034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b="0">
              <a:effectLst/>
              <a:latin typeface="+mn-lt"/>
              <a:ea typeface="+mn-ea"/>
              <a:cs typeface="Arial" pitchFamily="34" charset="0"/>
            </a:rPr>
            <a:t>As a result of the closing of the transaction on 28 February 2019, the accumulated exchange rate translation reserve losses of CHF 13 million were reclassified to the income statement</a:t>
          </a:r>
        </a:p>
        <a:p>
          <a:pPr marL="0" marR="0" indent="0" defTabSz="914400" rtl="0" eaLnBrk="1" fontAlgn="auto" latinLnBrk="0" hangingPunct="1">
            <a:lnSpc>
              <a:spcPct val="100000"/>
            </a:lnSpc>
            <a:spcBef>
              <a:spcPts val="0"/>
            </a:spcBef>
            <a:spcAft>
              <a:spcPts val="0"/>
            </a:spcAft>
            <a:buClrTx/>
            <a:buSzTx/>
            <a:buFontTx/>
            <a:buNone/>
            <a:tabLst/>
            <a:defRPr/>
          </a:pPr>
          <a:r>
            <a:rPr lang="en-US" sz="1200" b="0">
              <a:effectLst/>
              <a:latin typeface="+mn-lt"/>
              <a:ea typeface="+mn-ea"/>
              <a:cs typeface="Arial" pitchFamily="34" charset="0"/>
            </a:rPr>
            <a:t>in 2019.</a:t>
          </a:r>
        </a:p>
        <a:p>
          <a:pPr marL="0" marR="0" indent="0" defTabSz="914400" rtl="0" eaLnBrk="1" fontAlgn="auto" latinLnBrk="0" hangingPunct="1">
            <a:lnSpc>
              <a:spcPct val="100000"/>
            </a:lnSpc>
            <a:spcBef>
              <a:spcPts val="0"/>
            </a:spcBef>
            <a:spcAft>
              <a:spcPts val="0"/>
            </a:spcAft>
            <a:buClrTx/>
            <a:buSzTx/>
            <a:buFontTx/>
            <a:buNone/>
            <a:tabLst/>
            <a:defRPr/>
          </a:pPr>
          <a:endParaRPr lang="en-US" sz="1200" b="0">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Arial" pitchFamily="34" charset="0"/>
            </a:rPr>
            <a:t>The 2019 loss from discontinued operations, net of tax of CHF 117 million includes the loss from operating activities (CHF 6 million), the income tax on sale of discontinued operations (CHF 68 million), the accumulated exchange rate translation impact (CHF 13 million), divestiture related costs (CHF 7 million )and other effects.</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1584000</xdr:colOff>
      <xdr:row>2</xdr:row>
      <xdr:rowOff>29614</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95250" y="257175"/>
          <a:ext cx="1584000" cy="286789"/>
        </a:xfrm>
        <a:prstGeom prst="rect">
          <a:avLst/>
        </a:prstGeom>
      </xdr:spPr>
    </xdr:pic>
    <xdr:clientData/>
  </xdr:twoCellAnchor>
  <xdr:twoCellAnchor>
    <xdr:from>
      <xdr:col>2</xdr:col>
      <xdr:colOff>313764</xdr:colOff>
      <xdr:row>6</xdr:row>
      <xdr:rowOff>67237</xdr:rowOff>
    </xdr:from>
    <xdr:to>
      <xdr:col>13</xdr:col>
      <xdr:colOff>131296</xdr:colOff>
      <xdr:row>8</xdr:row>
      <xdr:rowOff>87087</xdr:rowOff>
    </xdr:to>
    <xdr:sp macro="" textlink="">
      <xdr:nvSpPr>
        <xdr:cNvPr id="4" name="Text Box 4">
          <a:extLst>
            <a:ext uri="{FF2B5EF4-FFF2-40B4-BE49-F238E27FC236}">
              <a16:creationId xmlns:a16="http://schemas.microsoft.com/office/drawing/2014/main" id="{00000000-0008-0000-0A00-000004000000}"/>
            </a:ext>
          </a:extLst>
        </xdr:cNvPr>
        <xdr:cNvSpPr txBox="1">
          <a:spLocks noChangeArrowheads="1"/>
        </xdr:cNvSpPr>
      </xdr:nvSpPr>
      <xdr:spPr bwMode="auto">
        <a:xfrm>
          <a:off x="2033707" y="1569466"/>
          <a:ext cx="10093646" cy="520592"/>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i="0">
              <a:effectLst/>
              <a:latin typeface="+mn-lt"/>
              <a:ea typeface="+mn-ea"/>
              <a:cs typeface="+mn-cs"/>
            </a:rPr>
            <a:t>This Finance Report includes alternative performance measures that are not clearly defined in IFRS (non-GAAP-measures). These supplemental financial measures should not be viewed in isolation or as alternatives to Lonza’s consolidated financial position and financial results based on IFRS.</a:t>
          </a:r>
          <a:endParaRPr lang="en-US" sz="1200" b="0" i="0" baseline="0">
            <a:effectLst/>
            <a:latin typeface="+mn-lt"/>
            <a:ea typeface="+mn-ea"/>
            <a:cs typeface="Arial"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1584000</xdr:colOff>
      <xdr:row>2</xdr:row>
      <xdr:rowOff>29614</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1200150" y="257175"/>
          <a:ext cx="1584000" cy="286789"/>
        </a:xfrm>
        <a:prstGeom prst="rect">
          <a:avLst/>
        </a:prstGeom>
      </xdr:spPr>
    </xdr:pic>
    <xdr:clientData/>
  </xdr:twoCellAnchor>
  <xdr:twoCellAnchor>
    <xdr:from>
      <xdr:col>3</xdr:col>
      <xdr:colOff>0</xdr:colOff>
      <xdr:row>260</xdr:row>
      <xdr:rowOff>153760</xdr:rowOff>
    </xdr:from>
    <xdr:to>
      <xdr:col>12</xdr:col>
      <xdr:colOff>429496</xdr:colOff>
      <xdr:row>267</xdr:row>
      <xdr:rowOff>87085</xdr:rowOff>
    </xdr:to>
    <xdr:sp macro="" textlink="">
      <xdr:nvSpPr>
        <xdr:cNvPr id="8" name="Text Box 4">
          <a:extLst>
            <a:ext uri="{FF2B5EF4-FFF2-40B4-BE49-F238E27FC236}">
              <a16:creationId xmlns:a16="http://schemas.microsoft.com/office/drawing/2014/main" id="{00000000-0008-0000-0B00-000008000000}"/>
            </a:ext>
          </a:extLst>
        </xdr:cNvPr>
        <xdr:cNvSpPr txBox="1">
          <a:spLocks noChangeArrowheads="1"/>
        </xdr:cNvSpPr>
      </xdr:nvSpPr>
      <xdr:spPr bwMode="auto">
        <a:xfrm>
          <a:off x="1055914" y="84561589"/>
          <a:ext cx="11739753" cy="1685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Arial" pitchFamily="34" charset="0"/>
            </a:rPr>
            <a:t>Following the assignment of Lonza's investment grade rating by S&amp;P (BBB+), Lonza refinanced</a:t>
          </a:r>
          <a:r>
            <a:rPr lang="en-US" sz="1200" b="0" baseline="0">
              <a:solidFill>
                <a:sysClr val="windowText" lastClr="000000"/>
              </a:solidFill>
              <a:effectLst/>
              <a:latin typeface="+mn-lt"/>
              <a:ea typeface="+mn-ea"/>
              <a:cs typeface="Arial" pitchFamily="34" charset="0"/>
            </a:rPr>
            <a:t> and extended its syndicated Term and Revolving Bank Facilities Agreement effective 6 September 2019.</a:t>
          </a:r>
        </a:p>
        <a:p>
          <a:pPr marL="0" marR="0" indent="0" defTabSz="914400" rtl="0" eaLnBrk="1" fontAlgn="auto" latinLnBrk="0" hangingPunct="1">
            <a:lnSpc>
              <a:spcPct val="100000"/>
            </a:lnSpc>
            <a:spcBef>
              <a:spcPts val="0"/>
            </a:spcBef>
            <a:spcAft>
              <a:spcPts val="0"/>
            </a:spcAft>
            <a:buClrTx/>
            <a:buSzTx/>
            <a:buFontTx/>
            <a:buNone/>
            <a:tabLst/>
            <a:defRPr/>
          </a:pPr>
          <a:endParaRPr lang="en-US" sz="1200" b="0" baseline="0">
            <a:solidFill>
              <a:sysClr val="windowText" lastClr="000000"/>
            </a:solidFill>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Arial" pitchFamily="34" charset="0"/>
            </a:rPr>
            <a:t>Former terms of Lonza's syndicated loans included a credit facility of CHF 700 million, of which CHF 259 million was used as of 31 December 2018, due 2023, at floating interest rated (based on LIBOR). After the refinancing, Lonza's syndicated loans include a credit facility of CHF 1,000 million, of which CHF 80 million and USD 65 million was used as of 31 December 2019.</a:t>
          </a:r>
        </a:p>
        <a:p>
          <a:pPr marL="0" marR="0" indent="0" defTabSz="914400" rtl="0" eaLnBrk="1" fontAlgn="auto" latinLnBrk="0" hangingPunct="1">
            <a:lnSpc>
              <a:spcPct val="100000"/>
            </a:lnSpc>
            <a:spcBef>
              <a:spcPts val="0"/>
            </a:spcBef>
            <a:spcAft>
              <a:spcPts val="0"/>
            </a:spcAft>
            <a:buClrTx/>
            <a:buSzTx/>
            <a:buFontTx/>
            <a:buNone/>
            <a:tabLst/>
            <a:defRPr/>
          </a:pPr>
          <a:endParaRPr lang="en-US" sz="1200" b="0" baseline="0">
            <a:solidFill>
              <a:sysClr val="windowText" lastClr="000000"/>
            </a:solidFill>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200" b="0" baseline="0">
              <a:solidFill>
                <a:sysClr val="windowText" lastClr="000000"/>
              </a:solidFill>
              <a:effectLst/>
              <a:latin typeface="+mn-lt"/>
              <a:ea typeface="+mn-ea"/>
              <a:cs typeface="Arial" pitchFamily="34" charset="0"/>
            </a:rPr>
            <a:t>Former term loans included EUR 450 million and USD 489 million, repayable in 2020 and 2022 (EUR 225 million and USD 245 million at the first maturity date). After the refinancing, term loans include USD 700m and EUR 500 million, repayable in tranches up until 2025.</a:t>
          </a:r>
        </a:p>
      </xdr:txBody>
    </xdr:sp>
    <xdr:clientData/>
  </xdr:twoCellAnchor>
  <xdr:twoCellAnchor>
    <xdr:from>
      <xdr:col>2</xdr:col>
      <xdr:colOff>907677</xdr:colOff>
      <xdr:row>7</xdr:row>
      <xdr:rowOff>156885</xdr:rowOff>
    </xdr:from>
    <xdr:to>
      <xdr:col>15</xdr:col>
      <xdr:colOff>638735</xdr:colOff>
      <xdr:row>11</xdr:row>
      <xdr:rowOff>87087</xdr:rowOff>
    </xdr:to>
    <xdr:sp macro="" textlink="">
      <xdr:nvSpPr>
        <xdr:cNvPr id="15" name="Text Box 4">
          <a:extLst>
            <a:ext uri="{FF2B5EF4-FFF2-40B4-BE49-F238E27FC236}">
              <a16:creationId xmlns:a16="http://schemas.microsoft.com/office/drawing/2014/main" id="{00000000-0008-0000-0900-000014000000}"/>
            </a:ext>
          </a:extLst>
        </xdr:cNvPr>
        <xdr:cNvSpPr txBox="1">
          <a:spLocks noChangeArrowheads="1"/>
        </xdr:cNvSpPr>
      </xdr:nvSpPr>
      <xdr:spPr bwMode="auto">
        <a:xfrm>
          <a:off x="1005648" y="2159856"/>
          <a:ext cx="14775116" cy="9316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marL="0" marR="0" indent="0" defTabSz="914400" rtl="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Arial" pitchFamily="34" charset="0"/>
            </a:rPr>
            <a:t>Lonza believes that disclosing CORE results of the Group’s performance enhances the financial markets’ understanding of the company because the CORE results enable better comparison across years. </a:t>
          </a:r>
        </a:p>
        <a:p>
          <a:pPr marL="0" marR="0" indent="0" defTabSz="914400" rtl="0" eaLnBrk="1" fontAlgn="auto" latinLnBrk="0" hangingPunct="1">
            <a:lnSpc>
              <a:spcPct val="100000"/>
            </a:lnSpc>
            <a:spcBef>
              <a:spcPts val="0"/>
            </a:spcBef>
            <a:spcAft>
              <a:spcPts val="0"/>
            </a:spcAft>
            <a:buClrTx/>
            <a:buSzTx/>
            <a:buFontTx/>
            <a:buNone/>
            <a:tabLst/>
            <a:defRPr/>
          </a:pPr>
          <a:endParaRPr lang="en-US" sz="1200" b="0">
            <a:solidFill>
              <a:sysClr val="windowText" lastClr="000000"/>
            </a:solidFill>
            <a:effectLst/>
            <a:latin typeface="+mn-lt"/>
            <a:ea typeface="+mn-ea"/>
            <a:cs typeface="Arial"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200" b="0">
              <a:solidFill>
                <a:sysClr val="windowText" lastClr="000000"/>
              </a:solidFill>
              <a:effectLst/>
              <a:latin typeface="+mn-lt"/>
              <a:ea typeface="+mn-ea"/>
              <a:cs typeface="Arial" pitchFamily="34" charset="0"/>
            </a:rPr>
            <a:t>CORE results exclude exceptional expenses and </a:t>
          </a:r>
          <a:r>
            <a:rPr lang="en-US" sz="1200" b="0" u="none">
              <a:solidFill>
                <a:sysClr val="windowText" lastClr="000000"/>
              </a:solidFill>
              <a:effectLst/>
              <a:latin typeface="+mn-lt"/>
              <a:ea typeface="+mn-ea"/>
              <a:cs typeface="Arial" pitchFamily="34" charset="0"/>
            </a:rPr>
            <a:t>income such as </a:t>
          </a:r>
          <a:r>
            <a:rPr lang="en-US" sz="1200" b="0">
              <a:solidFill>
                <a:sysClr val="windowText" lastClr="000000"/>
              </a:solidFill>
              <a:effectLst/>
              <a:latin typeface="+mn-lt"/>
              <a:ea typeface="+mn-ea"/>
              <a:cs typeface="Arial" pitchFamily="34" charset="0"/>
            </a:rPr>
            <a:t>restructuring, environmental remediation,</a:t>
          </a:r>
          <a:r>
            <a:rPr lang="en-US" sz="1200" b="0" baseline="0">
              <a:solidFill>
                <a:sysClr val="windowText" lastClr="000000"/>
              </a:solidFill>
              <a:effectLst/>
              <a:latin typeface="+mn-lt"/>
              <a:ea typeface="+mn-ea"/>
              <a:cs typeface="Arial" pitchFamily="34" charset="0"/>
            </a:rPr>
            <a:t> </a:t>
          </a:r>
          <a:r>
            <a:rPr lang="en-US" sz="1200" b="0">
              <a:solidFill>
                <a:sysClr val="windowText" lastClr="000000"/>
              </a:solidFill>
              <a:effectLst/>
              <a:latin typeface="+mn-lt"/>
              <a:ea typeface="+mn-ea"/>
              <a:cs typeface="Arial" pitchFamily="34" charset="0"/>
            </a:rPr>
            <a:t>acquisitions and divestitures, impairments and</a:t>
          </a:r>
          <a:r>
            <a:rPr lang="en-US" sz="1200" b="0" baseline="0">
              <a:solidFill>
                <a:sysClr val="windowText" lastClr="000000"/>
              </a:solidFill>
              <a:effectLst/>
              <a:latin typeface="+mn-lt"/>
              <a:ea typeface="+mn-ea"/>
              <a:cs typeface="Arial" pitchFamily="34" charset="0"/>
            </a:rPr>
            <a:t> </a:t>
          </a:r>
          <a:r>
            <a:rPr lang="en-US" sz="1200" b="0">
              <a:solidFill>
                <a:sysClr val="windowText" lastClr="000000"/>
              </a:solidFill>
              <a:effectLst/>
              <a:latin typeface="+mn-lt"/>
              <a:ea typeface="+mn-ea"/>
              <a:cs typeface="Arial" pitchFamily="34" charset="0"/>
            </a:rPr>
            <a:t>amortization of acquisition-related intangible assets, which can differ significantly from year to year. For this same reason, Lonza uses these CORE results in addition to IFRS as important factors in internally assessing the Group’s performance.</a:t>
          </a:r>
        </a:p>
      </xdr:txBody>
    </xdr:sp>
    <xdr:clientData/>
  </xdr:twoCellAnchor>
  <xdr:oneCellAnchor>
    <xdr:from>
      <xdr:col>5</xdr:col>
      <xdr:colOff>855436</xdr:colOff>
      <xdr:row>126</xdr:row>
      <xdr:rowOff>228144</xdr:rowOff>
    </xdr:from>
    <xdr:ext cx="230191" cy="201915"/>
    <xdr:sp macro="" textlink="">
      <xdr:nvSpPr>
        <xdr:cNvPr id="2" name="TextBox 1"/>
        <xdr:cNvSpPr txBox="1"/>
      </xdr:nvSpPr>
      <xdr:spPr>
        <a:xfrm>
          <a:off x="7559222" y="33765215"/>
          <a:ext cx="230191" cy="20191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700">
              <a:solidFill>
                <a:schemeClr val="tx2">
                  <a:lumMod val="75000"/>
                </a:schemeClr>
              </a:solidFill>
            </a:rPr>
            <a:t>2</a:t>
          </a:r>
        </a:p>
      </xdr:txBody>
    </xdr:sp>
    <xdr:clientData/>
  </xdr:oneCellAnchor>
  <xdr:oneCellAnchor>
    <xdr:from>
      <xdr:col>5</xdr:col>
      <xdr:colOff>828675</xdr:colOff>
      <xdr:row>129</xdr:row>
      <xdr:rowOff>245380</xdr:rowOff>
    </xdr:from>
    <xdr:ext cx="256160" cy="361950"/>
    <xdr:sp macro="" textlink="">
      <xdr:nvSpPr>
        <xdr:cNvPr id="17" name="TextBox 16"/>
        <xdr:cNvSpPr txBox="1"/>
      </xdr:nvSpPr>
      <xdr:spPr>
        <a:xfrm>
          <a:off x="7532461" y="34544451"/>
          <a:ext cx="256160" cy="3619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CH" sz="700">
              <a:solidFill>
                <a:schemeClr val="tx2">
                  <a:lumMod val="75000"/>
                </a:schemeClr>
              </a:solidFill>
            </a:rPr>
            <a:t>3</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9525</xdr:colOff>
      <xdr:row>0</xdr:row>
      <xdr:rowOff>76200</xdr:rowOff>
    </xdr:from>
    <xdr:to>
      <xdr:col>5</xdr:col>
      <xdr:colOff>1038225</xdr:colOff>
      <xdr:row>1</xdr:row>
      <xdr:rowOff>161925</xdr:rowOff>
    </xdr:to>
    <xdr:pic>
      <xdr:nvPicPr>
        <xdr:cNvPr id="3" name="Picture 1" descr="LONZA_Logo_36mm">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238125"/>
          <a:ext cx="1562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304799</xdr:colOff>
      <xdr:row>46</xdr:row>
      <xdr:rowOff>95250</xdr:rowOff>
    </xdr:from>
    <xdr:to>
      <xdr:col>8</xdr:col>
      <xdr:colOff>647699</xdr:colOff>
      <xdr:row>54</xdr:row>
      <xdr:rowOff>95250</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1181099" y="7496175"/>
          <a:ext cx="604837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strike="noStrike" baseline="30000">
              <a:solidFill>
                <a:schemeClr val="dk1"/>
              </a:solidFill>
              <a:effectLst/>
              <a:latin typeface="Arial" pitchFamily="34" charset="0"/>
              <a:ea typeface="+mn-ea"/>
              <a:cs typeface="Arial" pitchFamily="34" charset="0"/>
            </a:rPr>
            <a:t>1</a:t>
          </a:r>
          <a:r>
            <a:rPr lang="en-US" sz="900" b="0" i="0" u="none" strike="noStrike">
              <a:solidFill>
                <a:schemeClr val="dk1"/>
              </a:solidFill>
              <a:effectLst/>
              <a:latin typeface="Arial" pitchFamily="34" charset="0"/>
              <a:ea typeface="+mn-ea"/>
              <a:cs typeface="Arial" pitchFamily="34" charset="0"/>
            </a:rPr>
            <a:t>  In the core results for the items: “Result from operating activities (EBIT)”, “Profit for the period” and “Earnings per share”, the impact of amortization of acquisitions-related intangible assets, impairment and reversal of impairment of assets, results from associates, other special charges / income from restructuring and the gain from the sale of the Performance Urethanes and Organics business are eliminated.</a:t>
          </a:r>
          <a:r>
            <a:rPr lang="en-US" sz="900">
              <a:latin typeface="Arial" pitchFamily="34" charset="0"/>
              <a:cs typeface="Arial"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9525</xdr:colOff>
      <xdr:row>0</xdr:row>
      <xdr:rowOff>76200</xdr:rowOff>
    </xdr:from>
    <xdr:to>
      <xdr:col>5</xdr:col>
      <xdr:colOff>190500</xdr:colOff>
      <xdr:row>1</xdr:row>
      <xdr:rowOff>161925</xdr:rowOff>
    </xdr:to>
    <xdr:pic>
      <xdr:nvPicPr>
        <xdr:cNvPr id="3" name="Picture 1" descr="LONZA_Logo_36mm">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238125"/>
          <a:ext cx="1562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1589712</xdr:colOff>
      <xdr:row>2</xdr:row>
      <xdr:rowOff>27465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1265464" y="258536"/>
          <a:ext cx="1589712" cy="292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1592887</xdr:colOff>
      <xdr:row>2</xdr:row>
      <xdr:rowOff>30640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266825" y="257175"/>
          <a:ext cx="1589712" cy="2909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9525</xdr:colOff>
      <xdr:row>0</xdr:row>
      <xdr:rowOff>76200</xdr:rowOff>
    </xdr:from>
    <xdr:to>
      <xdr:col>5</xdr:col>
      <xdr:colOff>190500</xdr:colOff>
      <xdr:row>1</xdr:row>
      <xdr:rowOff>161925</xdr:rowOff>
    </xdr:to>
    <xdr:pic>
      <xdr:nvPicPr>
        <xdr:cNvPr id="2" name="Picture 1" descr="LONZA_Logo_36mm">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238125"/>
          <a:ext cx="15621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1592887</xdr:colOff>
      <xdr:row>2</xdr:row>
      <xdr:rowOff>30640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266825" y="257175"/>
          <a:ext cx="1589712" cy="2909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1592887</xdr:colOff>
      <xdr:row>2</xdr:row>
      <xdr:rowOff>30640</xdr:rowOff>
    </xdr:to>
    <xdr:pic>
      <xdr:nvPicPr>
        <xdr:cNvPr id="6" name="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1266825" y="257175"/>
          <a:ext cx="1589712" cy="2909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783772</xdr:colOff>
      <xdr:row>11</xdr:row>
      <xdr:rowOff>87086</xdr:rowOff>
    </xdr:from>
    <xdr:to>
      <xdr:col>23</xdr:col>
      <xdr:colOff>190545</xdr:colOff>
      <xdr:row>16</xdr:row>
      <xdr:rowOff>195943</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9590315" y="2841172"/>
          <a:ext cx="5481001" cy="13607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0" i="0" u="none" strike="noStrike" baseline="0">
              <a:solidFill>
                <a:schemeClr val="dk1"/>
              </a:solidFill>
              <a:latin typeface="+mn-lt"/>
              <a:ea typeface="+mn-ea"/>
              <a:cs typeface="+mn-cs"/>
            </a:rPr>
            <a:t>Lonza believes that disclosing CORE results of the Group’s performance enhances the financial markets’ understanding of the company because the CORE results enable better comparison across years. Core results exclude exceptional expenses and income related to e.g. restructuring, environmental-remediation, acquisitions and divestitures, impairments and amortization of acquisition-related intangible assets, which can differ significantly from year to year. For this same reason, Lonza uses these CORE results in addition to IFRS as important factors in internally assessing the Group’s performance.</a:t>
          </a:r>
          <a:endParaRPr lang="en-US" sz="1100"/>
        </a:p>
      </xdr:txBody>
    </xdr:sp>
    <xdr:clientData/>
  </xdr:twoCellAnchor>
  <xdr:twoCellAnchor editAs="oneCell">
    <xdr:from>
      <xdr:col>3</xdr:col>
      <xdr:colOff>0</xdr:colOff>
      <xdr:row>1</xdr:row>
      <xdr:rowOff>0</xdr:rowOff>
    </xdr:from>
    <xdr:to>
      <xdr:col>3</xdr:col>
      <xdr:colOff>1592887</xdr:colOff>
      <xdr:row>2</xdr:row>
      <xdr:rowOff>25878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209800" y="257175"/>
          <a:ext cx="1592094" cy="2862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Kretschmer Philip - Basel" id="{3BB2CC33-93A8-422A-AD57-12A0B675C576}" userId="S::philip.kretschmer@lonza.com::5286eeb8-839f-4c8b-b993-c6e794aed8a2" providerId="AD"/>
</personList>
</file>

<file path=xl/theme/theme1.xml><?xml version="1.0" encoding="utf-8"?>
<a:theme xmlns:a="http://schemas.openxmlformats.org/drawingml/2006/main" name="Office Theme">
  <a:themeElements>
    <a:clrScheme name="Lonza IR new">
      <a:dk1>
        <a:srgbClr val="000000"/>
      </a:dk1>
      <a:lt1>
        <a:srgbClr val="FFFFFF"/>
      </a:lt1>
      <a:dk2>
        <a:srgbClr val="7F7F7F"/>
      </a:dk2>
      <a:lt2>
        <a:srgbClr val="CFCFCF"/>
      </a:lt2>
      <a:accent1>
        <a:srgbClr val="005496"/>
      </a:accent1>
      <a:accent2>
        <a:srgbClr val="19A3DD"/>
      </a:accent2>
      <a:accent3>
        <a:srgbClr val="FDBA4C"/>
      </a:accent3>
      <a:accent4>
        <a:srgbClr val="638FA9"/>
      </a:accent4>
      <a:accent5>
        <a:srgbClr val="00A3A6"/>
      </a:accent5>
      <a:accent6>
        <a:srgbClr val="85A8CB"/>
      </a:accent6>
      <a:hlink>
        <a:srgbClr val="005496"/>
      </a:hlink>
      <a:folHlink>
        <a:srgbClr val="FDBA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4:AK204"/>
  <sheetViews>
    <sheetView showGridLines="0" tabSelected="1" zoomScale="70" zoomScaleNormal="70" workbookViewId="0">
      <selection activeCell="M54" sqref="M54"/>
    </sheetView>
  </sheetViews>
  <sheetFormatPr defaultColWidth="11.453125" defaultRowHeight="20.25" customHeight="1"/>
  <cols>
    <col min="1" max="1" width="1.81640625" style="274" customWidth="1"/>
    <col min="2" max="2" width="23.36328125" style="258" customWidth="1"/>
    <col min="3" max="3" width="5.90625" style="274" customWidth="1"/>
    <col min="4" max="4" width="57.81640625" style="275" customWidth="1"/>
    <col min="5" max="5" width="2.453125" style="270" customWidth="1"/>
    <col min="6" max="6" width="12.90625" style="274" customWidth="1"/>
    <col min="7" max="7" width="2.453125" style="270" customWidth="1"/>
    <col min="8" max="8" width="12.90625" style="274" customWidth="1"/>
    <col min="9" max="9" width="2.453125" style="270" customWidth="1"/>
    <col min="10" max="10" width="12.90625" style="274" customWidth="1"/>
    <col min="11" max="11" width="2.453125" style="277" customWidth="1"/>
    <col min="12" max="14" width="8.6328125" style="275" customWidth="1"/>
    <col min="15" max="16" width="11.08984375" style="274" customWidth="1"/>
    <col min="17" max="16384" width="11.453125" style="274"/>
  </cols>
  <sheetData>
    <row r="4" spans="1:12" ht="20.25" customHeight="1">
      <c r="D4" s="442" t="s">
        <v>449</v>
      </c>
      <c r="E4" s="255"/>
    </row>
    <row r="5" spans="1:12" ht="20.25" customHeight="1">
      <c r="D5" s="290" t="s">
        <v>90</v>
      </c>
      <c r="E5" s="252"/>
    </row>
    <row r="6" spans="1:12" ht="20.25" customHeight="1">
      <c r="D6" s="256"/>
      <c r="E6" s="252"/>
    </row>
    <row r="7" spans="1:12" ht="20.25" customHeight="1">
      <c r="B7" s="291"/>
      <c r="D7" s="443" t="s">
        <v>416</v>
      </c>
      <c r="E7" s="444"/>
      <c r="F7" s="443"/>
      <c r="G7" s="444"/>
      <c r="H7" s="443"/>
      <c r="I7" s="444"/>
      <c r="J7" s="443"/>
      <c r="K7" s="444"/>
      <c r="L7" s="814"/>
    </row>
    <row r="8" spans="1:12" ht="20.25" customHeight="1">
      <c r="B8" s="291"/>
      <c r="D8" s="256"/>
      <c r="E8" s="256"/>
      <c r="F8" s="256"/>
      <c r="G8" s="256"/>
    </row>
    <row r="9" spans="1:12" ht="20.25" customHeight="1">
      <c r="D9" s="440"/>
      <c r="F9" s="292"/>
      <c r="G9" s="293"/>
      <c r="H9" s="840" t="s">
        <v>80</v>
      </c>
      <c r="I9" s="296"/>
    </row>
    <row r="10" spans="1:12" ht="20.25" customHeight="1">
      <c r="D10" s="252" t="s">
        <v>0</v>
      </c>
      <c r="E10" s="252"/>
      <c r="F10" s="292">
        <v>2019</v>
      </c>
      <c r="G10" s="294"/>
      <c r="H10" s="840"/>
      <c r="I10" s="296"/>
      <c r="J10" s="439" t="s">
        <v>406</v>
      </c>
      <c r="L10" s="259"/>
    </row>
    <row r="11" spans="1:12" ht="20.25" customHeight="1" thickBot="1">
      <c r="D11" s="300"/>
      <c r="E11" s="301"/>
      <c r="F11" s="302"/>
      <c r="G11" s="251"/>
      <c r="H11" s="302"/>
      <c r="I11" s="291"/>
      <c r="J11" s="300"/>
      <c r="K11" s="310"/>
      <c r="L11" s="259"/>
    </row>
    <row r="12" spans="1:12" ht="20.25" customHeight="1">
      <c r="D12" s="303"/>
      <c r="E12" s="303"/>
      <c r="F12" s="446"/>
      <c r="G12" s="277"/>
      <c r="H12" s="446"/>
      <c r="I12" s="277"/>
      <c r="J12" s="297"/>
    </row>
    <row r="13" spans="1:12" s="270" customFormat="1" ht="20.25" customHeight="1" thickBot="1">
      <c r="A13" s="274"/>
      <c r="B13" s="253"/>
      <c r="C13" s="447"/>
      <c r="D13" s="305" t="s">
        <v>15</v>
      </c>
      <c r="E13" s="265"/>
      <c r="F13" s="448">
        <v>5920</v>
      </c>
      <c r="G13" s="449"/>
      <c r="H13" s="450">
        <v>6.8206423673763981</v>
      </c>
      <c r="I13" s="451"/>
      <c r="J13" s="452">
        <v>5542</v>
      </c>
      <c r="K13" s="449"/>
      <c r="L13" s="453"/>
    </row>
    <row r="14" spans="1:12" s="270" customFormat="1" ht="20.25" customHeight="1" thickTop="1" thickBot="1">
      <c r="A14" s="274"/>
      <c r="B14" s="253"/>
      <c r="C14" s="454"/>
      <c r="D14" s="306" t="s">
        <v>4</v>
      </c>
      <c r="E14" s="265"/>
      <c r="F14" s="455">
        <v>1525</v>
      </c>
      <c r="G14" s="449"/>
      <c r="H14" s="450">
        <v>6.7179846046186142</v>
      </c>
      <c r="I14" s="451"/>
      <c r="J14" s="456">
        <v>1429</v>
      </c>
      <c r="K14" s="449"/>
      <c r="L14" s="261"/>
    </row>
    <row r="15" spans="1:12" s="270" customFormat="1" ht="20.25" customHeight="1" thickTop="1" thickBot="1">
      <c r="A15" s="274"/>
      <c r="B15" s="253"/>
      <c r="C15" s="454"/>
      <c r="D15" s="307" t="s">
        <v>84</v>
      </c>
      <c r="E15" s="308"/>
      <c r="F15" s="457">
        <v>25.8</v>
      </c>
      <c r="G15" s="309"/>
      <c r="H15" s="458"/>
      <c r="I15" s="459"/>
      <c r="J15" s="460">
        <v>25.8</v>
      </c>
      <c r="K15" s="262"/>
      <c r="L15" s="277"/>
    </row>
    <row r="16" spans="1:12" s="270" customFormat="1" ht="20.25" customHeight="1" thickTop="1" thickBot="1">
      <c r="A16" s="274"/>
      <c r="B16" s="253"/>
      <c r="C16" s="454"/>
      <c r="D16" s="306" t="s">
        <v>11</v>
      </c>
      <c r="E16" s="265"/>
      <c r="F16" s="455">
        <v>972</v>
      </c>
      <c r="G16" s="449"/>
      <c r="H16" s="461">
        <v>15.439429928741092</v>
      </c>
      <c r="I16" s="451"/>
      <c r="J16" s="456">
        <v>842</v>
      </c>
      <c r="K16" s="449"/>
      <c r="L16" s="277"/>
    </row>
    <row r="17" spans="1:14" s="270" customFormat="1" ht="20.25" customHeight="1" thickTop="1" thickBot="1">
      <c r="A17" s="274"/>
      <c r="B17" s="253"/>
      <c r="C17" s="454"/>
      <c r="D17" s="307" t="s">
        <v>84</v>
      </c>
      <c r="E17" s="308"/>
      <c r="F17" s="457">
        <v>16.399999999999999</v>
      </c>
      <c r="G17" s="309"/>
      <c r="H17" s="458"/>
      <c r="I17" s="459"/>
      <c r="J17" s="460">
        <v>15.2</v>
      </c>
      <c r="K17" s="262"/>
      <c r="L17" s="277"/>
    </row>
    <row r="18" spans="1:14" s="270" customFormat="1" ht="20.25" customHeight="1" thickTop="1" thickBot="1">
      <c r="A18" s="274"/>
      <c r="B18" s="253"/>
      <c r="C18" s="454"/>
      <c r="D18" s="306" t="s">
        <v>20</v>
      </c>
      <c r="E18" s="264"/>
      <c r="F18" s="455">
        <v>763</v>
      </c>
      <c r="G18" s="462"/>
      <c r="H18" s="450">
        <v>15.781487101669194</v>
      </c>
      <c r="I18" s="451"/>
      <c r="J18" s="456">
        <v>659</v>
      </c>
      <c r="K18" s="449"/>
      <c r="L18" s="277"/>
    </row>
    <row r="19" spans="1:14" s="270" customFormat="1" ht="20.25" customHeight="1" thickTop="1" thickBot="1">
      <c r="A19" s="274"/>
      <c r="B19" s="253"/>
      <c r="C19" s="454"/>
      <c r="D19" s="305" t="s">
        <v>23</v>
      </c>
      <c r="E19" s="265"/>
      <c r="F19" s="463">
        <v>10.28</v>
      </c>
      <c r="G19" s="464"/>
      <c r="H19" s="461">
        <v>16.818181818181802</v>
      </c>
      <c r="I19" s="465"/>
      <c r="J19" s="466">
        <v>8.8000000000000007</v>
      </c>
      <c r="K19" s="467"/>
      <c r="L19" s="277"/>
    </row>
    <row r="20" spans="1:14" s="270" customFormat="1" ht="20.25" customHeight="1" thickTop="1" thickBot="1">
      <c r="A20" s="274"/>
      <c r="B20" s="253"/>
      <c r="C20" s="454"/>
      <c r="D20" s="306" t="s">
        <v>24</v>
      </c>
      <c r="E20" s="265"/>
      <c r="F20" s="468">
        <v>10.220000000000001</v>
      </c>
      <c r="G20" s="464"/>
      <c r="H20" s="450">
        <v>16.533637400228063</v>
      </c>
      <c r="I20" s="465"/>
      <c r="J20" s="469">
        <v>8.77</v>
      </c>
      <c r="K20" s="467"/>
      <c r="L20" s="277"/>
    </row>
    <row r="21" spans="1:14" s="270" customFormat="1" ht="20.25" customHeight="1" thickTop="1" thickBot="1">
      <c r="A21" s="274"/>
      <c r="B21" s="253"/>
      <c r="C21" s="454"/>
      <c r="D21" s="305"/>
      <c r="E21" s="265"/>
      <c r="F21" s="470"/>
      <c r="G21" s="467"/>
      <c r="H21" s="471"/>
      <c r="I21" s="451"/>
      <c r="J21" s="472"/>
      <c r="K21" s="467"/>
      <c r="L21" s="277"/>
    </row>
    <row r="22" spans="1:14" s="270" customFormat="1" ht="20.25" customHeight="1" thickTop="1" thickBot="1">
      <c r="A22" s="274"/>
      <c r="B22" s="253"/>
      <c r="C22" s="454"/>
      <c r="D22" s="305"/>
      <c r="E22" s="265"/>
      <c r="F22" s="473"/>
      <c r="G22" s="451"/>
      <c r="H22" s="473"/>
      <c r="I22" s="451"/>
      <c r="J22" s="472"/>
      <c r="K22" s="467"/>
      <c r="L22" s="277"/>
      <c r="N22" s="277"/>
    </row>
    <row r="23" spans="1:14" s="270" customFormat="1" ht="20.25" customHeight="1" thickTop="1" thickBot="1">
      <c r="A23" s="274"/>
      <c r="B23" s="253"/>
      <c r="C23" s="454"/>
      <c r="D23" s="260"/>
      <c r="E23" s="265"/>
      <c r="F23" s="467"/>
      <c r="G23" s="467"/>
      <c r="H23" s="467"/>
      <c r="I23" s="467"/>
      <c r="J23" s="451"/>
      <c r="K23" s="451"/>
      <c r="L23" s="277"/>
      <c r="M23" s="277"/>
      <c r="N23" s="275"/>
    </row>
    <row r="24" spans="1:14" s="270" customFormat="1" ht="20.25" customHeight="1" thickTop="1">
      <c r="A24" s="274"/>
      <c r="B24" s="258"/>
      <c r="C24" s="274"/>
      <c r="E24" s="263"/>
      <c r="F24" s="474"/>
      <c r="G24" s="474"/>
      <c r="H24" s="474"/>
      <c r="I24" s="474"/>
      <c r="J24" s="453"/>
      <c r="K24" s="453"/>
      <c r="L24" s="277"/>
      <c r="M24" s="277"/>
      <c r="N24" s="277"/>
    </row>
    <row r="25" spans="1:14" s="270" customFormat="1" ht="20.25" customHeight="1">
      <c r="A25" s="274"/>
      <c r="B25" s="258"/>
      <c r="C25" s="274"/>
      <c r="E25" s="263"/>
      <c r="F25" s="474"/>
      <c r="G25" s="474"/>
      <c r="H25" s="474"/>
      <c r="I25" s="474"/>
      <c r="J25" s="453"/>
      <c r="K25" s="453"/>
      <c r="L25" s="277"/>
      <c r="M25" s="277"/>
      <c r="N25" s="275"/>
    </row>
    <row r="26" spans="1:14" s="270" customFormat="1" ht="20.25" customHeight="1">
      <c r="A26" s="274"/>
      <c r="B26" s="291"/>
      <c r="C26" s="274"/>
      <c r="D26" s="443" t="s">
        <v>417</v>
      </c>
      <c r="E26" s="444"/>
      <c r="F26" s="443"/>
      <c r="G26" s="444"/>
      <c r="H26" s="443"/>
      <c r="I26" s="444"/>
      <c r="J26" s="443"/>
      <c r="K26" s="815"/>
      <c r="L26" s="814"/>
      <c r="M26" s="275"/>
      <c r="N26" s="275"/>
    </row>
    <row r="27" spans="1:14" s="270" customFormat="1" ht="20.25" customHeight="1">
      <c r="A27" s="274"/>
      <c r="B27" s="291"/>
      <c r="C27" s="274"/>
      <c r="D27" s="475"/>
      <c r="E27" s="445"/>
      <c r="F27" s="475"/>
      <c r="G27" s="445"/>
      <c r="H27" s="475"/>
      <c r="I27" s="445"/>
      <c r="J27" s="475"/>
      <c r="K27" s="299"/>
      <c r="L27" s="274"/>
      <c r="M27" s="275"/>
      <c r="N27" s="275"/>
    </row>
    <row r="28" spans="1:14" s="270" customFormat="1" ht="20.25" customHeight="1">
      <c r="A28" s="274"/>
      <c r="B28" s="257"/>
      <c r="C28" s="274"/>
      <c r="D28" s="440"/>
      <c r="F28" s="292"/>
      <c r="G28" s="293"/>
      <c r="H28" s="840" t="s">
        <v>80</v>
      </c>
      <c r="I28" s="296"/>
      <c r="J28" s="295"/>
      <c r="K28" s="299"/>
      <c r="L28" s="274"/>
      <c r="M28" s="275"/>
      <c r="N28" s="275"/>
    </row>
    <row r="29" spans="1:14" s="270" customFormat="1" ht="20.25" customHeight="1">
      <c r="A29" s="274"/>
      <c r="B29" s="258"/>
      <c r="C29" s="274"/>
      <c r="D29" s="252" t="s">
        <v>0</v>
      </c>
      <c r="E29" s="252"/>
      <c r="F29" s="292">
        <v>2019</v>
      </c>
      <c r="G29" s="294"/>
      <c r="H29" s="840"/>
      <c r="I29" s="296"/>
      <c r="J29" s="439" t="s">
        <v>406</v>
      </c>
      <c r="K29" s="441"/>
      <c r="L29" s="274"/>
      <c r="M29" s="275"/>
      <c r="N29" s="275"/>
    </row>
    <row r="30" spans="1:14" s="270" customFormat="1" ht="20.25" customHeight="1" thickBot="1">
      <c r="A30" s="274"/>
      <c r="B30" s="258"/>
      <c r="C30" s="274"/>
      <c r="D30" s="300"/>
      <c r="E30" s="301"/>
      <c r="F30" s="302"/>
      <c r="G30" s="251"/>
      <c r="H30" s="302"/>
      <c r="I30" s="291"/>
      <c r="J30" s="300"/>
      <c r="K30" s="277"/>
      <c r="L30" s="274"/>
      <c r="M30" s="275"/>
      <c r="N30" s="275"/>
    </row>
    <row r="31" spans="1:14" s="270" customFormat="1" ht="20.25" customHeight="1">
      <c r="A31" s="274"/>
      <c r="B31" s="258"/>
      <c r="C31" s="274"/>
      <c r="D31" s="303"/>
      <c r="E31" s="303"/>
      <c r="F31" s="446"/>
      <c r="G31" s="277"/>
      <c r="H31" s="446"/>
      <c r="I31" s="277"/>
      <c r="J31" s="297"/>
      <c r="K31" s="277"/>
      <c r="L31" s="274"/>
      <c r="M31" s="275"/>
      <c r="N31" s="275"/>
    </row>
    <row r="32" spans="1:14" s="270" customFormat="1" ht="20.25" customHeight="1">
      <c r="A32" s="274"/>
      <c r="B32" s="258"/>
      <c r="C32" s="274"/>
      <c r="D32" s="305" t="s">
        <v>204</v>
      </c>
      <c r="E32" s="265"/>
      <c r="F32" s="448">
        <v>1620</v>
      </c>
      <c r="G32" s="449"/>
      <c r="H32" s="450">
        <v>7.2137657180675054</v>
      </c>
      <c r="I32" s="451"/>
      <c r="J32" s="452">
        <v>1511</v>
      </c>
      <c r="K32" s="449"/>
      <c r="L32" s="277"/>
      <c r="M32" s="275"/>
      <c r="N32" s="275"/>
    </row>
    <row r="33" spans="1:16" s="270" customFormat="1" ht="20.25" customHeight="1">
      <c r="A33" s="274"/>
      <c r="B33" s="258"/>
      <c r="C33" s="274"/>
      <c r="D33" s="312" t="s">
        <v>84</v>
      </c>
      <c r="E33" s="311"/>
      <c r="F33" s="458">
        <v>27.4</v>
      </c>
      <c r="G33" s="476"/>
      <c r="H33" s="457"/>
      <c r="I33" s="477"/>
      <c r="J33" s="478">
        <v>27.3</v>
      </c>
      <c r="K33" s="479"/>
      <c r="L33" s="277"/>
      <c r="M33" s="275"/>
      <c r="N33" s="275"/>
    </row>
    <row r="34" spans="1:16" s="270" customFormat="1" ht="20.25" customHeight="1">
      <c r="A34" s="274"/>
      <c r="B34" s="258"/>
      <c r="C34" s="274"/>
      <c r="D34" s="305" t="s">
        <v>354</v>
      </c>
      <c r="E34" s="265"/>
      <c r="F34" s="455">
        <v>1587</v>
      </c>
      <c r="G34" s="449"/>
      <c r="H34" s="450">
        <v>5.0297816015883523</v>
      </c>
      <c r="I34" s="451"/>
      <c r="J34" s="452">
        <v>1511</v>
      </c>
      <c r="K34" s="479"/>
      <c r="L34" s="277"/>
      <c r="M34" s="275"/>
      <c r="N34" s="275"/>
    </row>
    <row r="35" spans="1:16" s="270" customFormat="1" ht="20.25" customHeight="1">
      <c r="A35" s="274"/>
      <c r="B35" s="258"/>
      <c r="C35" s="274"/>
      <c r="D35" s="312" t="s">
        <v>84</v>
      </c>
      <c r="E35" s="311"/>
      <c r="F35" s="458">
        <v>26.8</v>
      </c>
      <c r="G35" s="476"/>
      <c r="H35" s="457"/>
      <c r="I35" s="477"/>
      <c r="J35" s="478">
        <v>27.3</v>
      </c>
      <c r="K35" s="479"/>
      <c r="L35" s="277"/>
      <c r="M35" s="275"/>
      <c r="N35" s="275"/>
    </row>
    <row r="36" spans="1:16" s="270" customFormat="1" ht="20.25" customHeight="1">
      <c r="A36" s="274"/>
      <c r="B36" s="258"/>
      <c r="C36" s="274"/>
      <c r="D36" s="305" t="s">
        <v>238</v>
      </c>
      <c r="E36" s="265"/>
      <c r="F36" s="448">
        <v>1245</v>
      </c>
      <c r="G36" s="462"/>
      <c r="H36" s="450">
        <v>6.866952789699571</v>
      </c>
      <c r="I36" s="451"/>
      <c r="J36" s="452">
        <v>1165</v>
      </c>
      <c r="K36" s="449"/>
      <c r="L36" s="277"/>
      <c r="M36" s="275"/>
      <c r="N36" s="275"/>
      <c r="O36" s="274"/>
    </row>
    <row r="37" spans="1:16" s="270" customFormat="1" ht="20.25" customHeight="1">
      <c r="A37" s="274"/>
      <c r="B37" s="258"/>
      <c r="C37" s="274"/>
      <c r="D37" s="312" t="s">
        <v>84</v>
      </c>
      <c r="E37" s="311"/>
      <c r="F37" s="458">
        <v>21</v>
      </c>
      <c r="G37" s="480"/>
      <c r="H37" s="457"/>
      <c r="I37" s="477"/>
      <c r="J37" s="478">
        <v>21</v>
      </c>
      <c r="K37" s="481"/>
      <c r="L37" s="277"/>
      <c r="M37" s="275"/>
      <c r="N37" s="275"/>
      <c r="O37" s="274"/>
    </row>
    <row r="38" spans="1:16" s="270" customFormat="1" ht="20.25" customHeight="1">
      <c r="A38" s="274"/>
      <c r="B38" s="258"/>
      <c r="C38" s="274"/>
      <c r="D38" s="305" t="s">
        <v>355</v>
      </c>
      <c r="E38" s="265"/>
      <c r="F38" s="455">
        <v>1243</v>
      </c>
      <c r="G38" s="462"/>
      <c r="H38" s="450">
        <v>6.6952789699570818</v>
      </c>
      <c r="I38" s="451"/>
      <c r="J38" s="452">
        <v>1165</v>
      </c>
      <c r="K38" s="481"/>
      <c r="L38" s="277"/>
      <c r="M38" s="275"/>
      <c r="N38" s="275"/>
      <c r="O38" s="274"/>
    </row>
    <row r="39" spans="1:16" s="270" customFormat="1" ht="20.25" customHeight="1">
      <c r="A39" s="274"/>
      <c r="B39" s="258"/>
      <c r="C39" s="274"/>
      <c r="D39" s="312" t="s">
        <v>84</v>
      </c>
      <c r="E39" s="311"/>
      <c r="F39" s="458">
        <v>21</v>
      </c>
      <c r="G39" s="480"/>
      <c r="H39" s="457"/>
      <c r="I39" s="477"/>
      <c r="J39" s="478">
        <v>21</v>
      </c>
      <c r="K39" s="481"/>
      <c r="L39" s="277"/>
      <c r="M39" s="275"/>
      <c r="N39" s="275"/>
      <c r="O39" s="274"/>
    </row>
    <row r="40" spans="1:16" s="270" customFormat="1" ht="20.25" customHeight="1">
      <c r="A40" s="274"/>
      <c r="B40" s="258"/>
      <c r="C40" s="274"/>
      <c r="D40" s="305" t="s">
        <v>249</v>
      </c>
      <c r="E40" s="265"/>
      <c r="F40" s="448">
        <v>1014</v>
      </c>
      <c r="G40" s="462"/>
      <c r="H40" s="450">
        <v>12.791991101223582</v>
      </c>
      <c r="I40" s="451"/>
      <c r="J40" s="452">
        <v>899</v>
      </c>
      <c r="K40" s="482"/>
      <c r="L40" s="277"/>
      <c r="M40" s="275"/>
      <c r="N40" s="275"/>
      <c r="O40" s="274"/>
    </row>
    <row r="41" spans="1:16" s="270" customFormat="1" ht="20.25" customHeight="1">
      <c r="A41" s="274"/>
      <c r="B41" s="258"/>
      <c r="C41" s="274"/>
      <c r="D41" s="304" t="s">
        <v>466</v>
      </c>
      <c r="E41" s="265"/>
      <c r="F41" s="463">
        <v>13.67</v>
      </c>
      <c r="G41" s="462"/>
      <c r="H41" s="450">
        <v>13.632585203657529</v>
      </c>
      <c r="I41" s="451"/>
      <c r="J41" s="466">
        <v>12.03</v>
      </c>
      <c r="K41" s="483"/>
      <c r="L41" s="277"/>
      <c r="M41" s="275"/>
      <c r="N41" s="275"/>
      <c r="O41" s="274"/>
      <c r="P41" s="274"/>
    </row>
    <row r="42" spans="1:16" ht="20.25" customHeight="1">
      <c r="D42" s="298" t="s">
        <v>467</v>
      </c>
      <c r="E42" s="265"/>
      <c r="F42" s="468">
        <v>13.59</v>
      </c>
      <c r="G42" s="462"/>
      <c r="H42" s="450">
        <v>13.439065108514184</v>
      </c>
      <c r="I42" s="451"/>
      <c r="J42" s="469">
        <v>11.98</v>
      </c>
      <c r="K42" s="483"/>
      <c r="L42" s="277"/>
    </row>
    <row r="43" spans="1:16" ht="20.25" customHeight="1">
      <c r="D43" s="304" t="s">
        <v>250</v>
      </c>
      <c r="E43" s="313"/>
      <c r="F43" s="468">
        <v>28.499999999999996</v>
      </c>
      <c r="G43" s="484"/>
      <c r="H43" s="450">
        <v>-9.2356687898089245</v>
      </c>
      <c r="I43" s="451"/>
      <c r="J43" s="485">
        <v>31.4</v>
      </c>
      <c r="K43" s="486"/>
      <c r="L43" s="277"/>
      <c r="N43" s="277"/>
    </row>
    <row r="44" spans="1:16" ht="20.25" customHeight="1">
      <c r="D44" s="267"/>
      <c r="E44" s="264"/>
      <c r="F44" s="470"/>
      <c r="G44" s="487"/>
      <c r="H44" s="471"/>
      <c r="I44" s="453"/>
      <c r="J44" s="488"/>
      <c r="K44" s="489"/>
      <c r="L44" s="277"/>
      <c r="M44" s="277"/>
      <c r="N44" s="277"/>
    </row>
    <row r="45" spans="1:16" ht="20.25" customHeight="1">
      <c r="D45" s="267"/>
      <c r="E45" s="264"/>
      <c r="F45" s="490"/>
      <c r="G45" s="490"/>
      <c r="H45" s="453"/>
      <c r="I45" s="453"/>
      <c r="J45" s="488"/>
      <c r="K45" s="489"/>
      <c r="L45" s="277"/>
      <c r="M45" s="277"/>
      <c r="N45" s="277"/>
    </row>
    <row r="46" spans="1:16" ht="20.25" customHeight="1">
      <c r="D46" s="267"/>
      <c r="E46" s="264"/>
      <c r="F46" s="490"/>
      <c r="G46" s="490"/>
      <c r="H46" s="453"/>
      <c r="I46" s="453"/>
      <c r="J46" s="488"/>
      <c r="K46" s="489"/>
      <c r="L46" s="277"/>
      <c r="M46" s="277"/>
      <c r="N46" s="277"/>
    </row>
    <row r="47" spans="1:16" ht="20.25" customHeight="1">
      <c r="B47" s="291"/>
      <c r="D47" s="443" t="s">
        <v>361</v>
      </c>
      <c r="E47" s="444"/>
      <c r="F47" s="443"/>
      <c r="G47" s="444"/>
      <c r="H47" s="443"/>
      <c r="I47" s="444"/>
      <c r="J47" s="443"/>
      <c r="K47" s="816"/>
      <c r="L47" s="817"/>
      <c r="M47" s="277"/>
      <c r="N47" s="277"/>
    </row>
    <row r="48" spans="1:16" ht="20.25" customHeight="1">
      <c r="B48" s="291"/>
      <c r="D48" s="475"/>
      <c r="E48" s="445"/>
      <c r="F48" s="475"/>
      <c r="G48" s="445"/>
      <c r="H48" s="475"/>
      <c r="I48" s="445"/>
      <c r="J48" s="475"/>
      <c r="K48" s="451"/>
      <c r="L48" s="277"/>
      <c r="M48" s="277"/>
      <c r="N48" s="277"/>
    </row>
    <row r="49" spans="2:14" ht="20.25" customHeight="1">
      <c r="B49" s="291"/>
      <c r="D49" s="440"/>
      <c r="F49" s="292"/>
      <c r="G49" s="293"/>
      <c r="H49" s="840" t="s">
        <v>80</v>
      </c>
      <c r="I49" s="296"/>
      <c r="J49" s="295"/>
      <c r="K49" s="299"/>
      <c r="L49" s="277"/>
      <c r="M49" s="277"/>
      <c r="N49" s="277"/>
    </row>
    <row r="50" spans="2:14" ht="20.25" customHeight="1">
      <c r="D50" s="252" t="s">
        <v>0</v>
      </c>
      <c r="E50" s="252"/>
      <c r="F50" s="292">
        <v>2019</v>
      </c>
      <c r="G50" s="294"/>
      <c r="H50" s="840"/>
      <c r="I50" s="296"/>
      <c r="J50" s="439" t="s">
        <v>406</v>
      </c>
      <c r="K50" s="441"/>
      <c r="L50" s="277"/>
      <c r="M50" s="277"/>
      <c r="N50" s="277"/>
    </row>
    <row r="51" spans="2:14" ht="20.25" customHeight="1" thickBot="1">
      <c r="D51" s="300"/>
      <c r="E51" s="301"/>
      <c r="F51" s="302"/>
      <c r="G51" s="251"/>
      <c r="H51" s="302"/>
      <c r="I51" s="291"/>
      <c r="J51" s="300"/>
      <c r="L51" s="277"/>
      <c r="M51" s="277"/>
      <c r="N51" s="277"/>
    </row>
    <row r="52" spans="2:14" ht="20.25" customHeight="1">
      <c r="D52" s="303"/>
      <c r="E52" s="303"/>
      <c r="F52" s="446"/>
      <c r="G52" s="491"/>
      <c r="H52" s="446"/>
      <c r="I52" s="277"/>
      <c r="J52" s="297"/>
      <c r="K52" s="467"/>
      <c r="L52" s="277"/>
      <c r="M52" s="277"/>
      <c r="N52" s="277"/>
    </row>
    <row r="53" spans="2:14" ht="20.25" customHeight="1">
      <c r="D53" s="305" t="s">
        <v>184</v>
      </c>
      <c r="E53" s="265"/>
      <c r="F53" s="448">
        <v>495</v>
      </c>
      <c r="G53" s="462"/>
      <c r="H53" s="450">
        <v>-44.004524886877824</v>
      </c>
      <c r="I53" s="451"/>
      <c r="J53" s="452">
        <v>884</v>
      </c>
      <c r="K53" s="449"/>
      <c r="L53" s="277"/>
      <c r="M53" s="277"/>
      <c r="N53" s="277"/>
    </row>
    <row r="54" spans="2:14" ht="20.25" customHeight="1">
      <c r="D54" s="306" t="s">
        <v>241</v>
      </c>
      <c r="E54" s="265"/>
      <c r="F54" s="461">
        <v>9.1003005259203604</v>
      </c>
      <c r="G54" s="462"/>
      <c r="H54" s="450">
        <v>13.798148283887043</v>
      </c>
      <c r="I54" s="451"/>
      <c r="J54" s="485">
        <v>7.9968792666276576</v>
      </c>
      <c r="K54" s="486"/>
      <c r="L54" s="277"/>
      <c r="M54" s="492"/>
      <c r="N54" s="277"/>
    </row>
    <row r="55" spans="2:14" ht="20.25" customHeight="1">
      <c r="D55" s="304" t="s">
        <v>40</v>
      </c>
      <c r="E55" s="313"/>
      <c r="F55" s="461">
        <v>12.9</v>
      </c>
      <c r="G55" s="493"/>
      <c r="H55" s="450">
        <v>6.6115702479338898</v>
      </c>
      <c r="I55" s="494"/>
      <c r="J55" s="485">
        <v>12.1</v>
      </c>
      <c r="K55" s="486"/>
      <c r="L55" s="277"/>
      <c r="M55" s="277"/>
      <c r="N55" s="277"/>
    </row>
    <row r="56" spans="2:14" ht="20.25" customHeight="1">
      <c r="D56" s="304" t="s">
        <v>12</v>
      </c>
      <c r="E56" s="313"/>
      <c r="F56" s="455">
        <v>15468</v>
      </c>
      <c r="G56" s="462"/>
      <c r="H56" s="450">
        <v>7.2305025996533798</v>
      </c>
      <c r="I56" s="451"/>
      <c r="J56" s="456">
        <v>14425</v>
      </c>
      <c r="K56" s="449"/>
      <c r="L56" s="277"/>
      <c r="M56" s="277"/>
      <c r="N56" s="277"/>
    </row>
    <row r="57" spans="2:14" ht="20.25" customHeight="1">
      <c r="D57" s="267"/>
      <c r="E57" s="264"/>
      <c r="F57" s="470"/>
      <c r="G57" s="467"/>
      <c r="H57" s="471"/>
      <c r="I57" s="453"/>
      <c r="J57" s="488"/>
      <c r="K57" s="489"/>
      <c r="L57" s="277"/>
      <c r="M57" s="277"/>
      <c r="N57" s="277"/>
    </row>
    <row r="58" spans="2:14" ht="20.25" customHeight="1">
      <c r="D58" s="267"/>
      <c r="E58" s="264"/>
      <c r="F58" s="490"/>
      <c r="G58" s="490"/>
      <c r="H58" s="453"/>
      <c r="I58" s="453"/>
      <c r="J58" s="488"/>
      <c r="K58" s="489"/>
      <c r="L58" s="277"/>
      <c r="M58" s="277"/>
      <c r="N58" s="277"/>
    </row>
    <row r="59" spans="2:14" ht="20.25" customHeight="1">
      <c r="D59" s="267"/>
      <c r="E59" s="264"/>
      <c r="F59" s="490"/>
      <c r="G59" s="490"/>
      <c r="H59" s="453"/>
      <c r="I59" s="453"/>
      <c r="J59" s="488"/>
      <c r="K59" s="489"/>
      <c r="L59" s="277"/>
      <c r="M59" s="277"/>
      <c r="N59" s="277"/>
    </row>
    <row r="60" spans="2:14" ht="20.25" customHeight="1">
      <c r="B60" s="839"/>
      <c r="D60" s="443" t="s">
        <v>369</v>
      </c>
      <c r="E60" s="444"/>
      <c r="F60" s="443"/>
      <c r="G60" s="444"/>
      <c r="H60" s="443"/>
      <c r="I60" s="444"/>
      <c r="J60" s="443"/>
      <c r="K60" s="816"/>
      <c r="L60" s="817"/>
      <c r="M60" s="277"/>
      <c r="N60" s="277"/>
    </row>
    <row r="61" spans="2:14" ht="20.25" customHeight="1">
      <c r="B61" s="839"/>
      <c r="D61" s="475"/>
      <c r="E61" s="445"/>
      <c r="F61" s="475"/>
      <c r="G61" s="445"/>
      <c r="H61" s="475"/>
      <c r="I61" s="445"/>
      <c r="J61" s="475"/>
      <c r="K61" s="451"/>
      <c r="L61" s="277"/>
      <c r="M61" s="277"/>
      <c r="N61" s="277"/>
    </row>
    <row r="62" spans="2:14" ht="20.25" customHeight="1">
      <c r="B62" s="291"/>
      <c r="D62" s="440"/>
      <c r="F62" s="292"/>
      <c r="G62" s="293"/>
      <c r="H62" s="840" t="s">
        <v>80</v>
      </c>
      <c r="I62" s="296"/>
      <c r="J62" s="295"/>
      <c r="K62" s="299"/>
      <c r="L62" s="277"/>
      <c r="M62" s="277"/>
      <c r="N62" s="277"/>
    </row>
    <row r="63" spans="2:14" ht="20.25" customHeight="1">
      <c r="D63" s="252" t="s">
        <v>0</v>
      </c>
      <c r="E63" s="252"/>
      <c r="F63" s="292">
        <v>2019</v>
      </c>
      <c r="G63" s="294"/>
      <c r="H63" s="840"/>
      <c r="I63" s="296"/>
      <c r="J63" s="439" t="s">
        <v>406</v>
      </c>
      <c r="K63" s="441"/>
      <c r="L63" s="277"/>
      <c r="M63" s="277"/>
      <c r="N63" s="277"/>
    </row>
    <row r="64" spans="2:14" ht="20.25" customHeight="1" thickBot="1">
      <c r="D64" s="300"/>
      <c r="E64" s="301"/>
      <c r="F64" s="302"/>
      <c r="G64" s="251"/>
      <c r="H64" s="302"/>
      <c r="I64" s="291"/>
      <c r="J64" s="300"/>
      <c r="L64" s="277"/>
      <c r="M64" s="277"/>
      <c r="N64" s="277"/>
    </row>
    <row r="65" spans="2:14" ht="20.25" customHeight="1">
      <c r="D65" s="303"/>
      <c r="E65" s="303"/>
      <c r="F65" s="446"/>
      <c r="G65" s="277"/>
      <c r="H65" s="446"/>
      <c r="I65" s="277"/>
      <c r="J65" s="297"/>
      <c r="K65" s="467"/>
      <c r="L65" s="277"/>
      <c r="M65" s="277"/>
      <c r="N65" s="277"/>
    </row>
    <row r="66" spans="2:14" ht="20.25" customHeight="1">
      <c r="D66" s="305" t="s">
        <v>184</v>
      </c>
      <c r="E66" s="265"/>
      <c r="F66" s="448">
        <v>399</v>
      </c>
      <c r="G66" s="462"/>
      <c r="H66" s="450">
        <v>-52.948113207547166</v>
      </c>
      <c r="I66" s="451"/>
      <c r="J66" s="452">
        <v>848</v>
      </c>
      <c r="K66" s="449"/>
      <c r="L66" s="277"/>
      <c r="M66" s="277"/>
      <c r="N66" s="277"/>
    </row>
    <row r="67" spans="2:14" ht="20.25" customHeight="1">
      <c r="D67" s="306" t="s">
        <v>112</v>
      </c>
      <c r="E67" s="265"/>
      <c r="F67" s="455">
        <v>995</v>
      </c>
      <c r="G67" s="462"/>
      <c r="H67" s="450">
        <v>21.341463414634145</v>
      </c>
      <c r="I67" s="451"/>
      <c r="J67" s="456">
        <v>820</v>
      </c>
      <c r="K67" s="449"/>
      <c r="L67" s="277"/>
      <c r="M67" s="277"/>
      <c r="N67" s="277"/>
    </row>
    <row r="68" spans="2:14" ht="20.25" customHeight="1">
      <c r="D68" s="304" t="s">
        <v>49</v>
      </c>
      <c r="E68" s="313"/>
      <c r="F68" s="455">
        <v>2961</v>
      </c>
      <c r="G68" s="462"/>
      <c r="H68" s="450">
        <v>-16.213921901528014</v>
      </c>
      <c r="I68" s="451"/>
      <c r="J68" s="456">
        <v>3534</v>
      </c>
      <c r="K68" s="449"/>
      <c r="L68" s="277"/>
      <c r="M68" s="277"/>
      <c r="N68" s="277"/>
    </row>
    <row r="69" spans="2:14" ht="20.25" customHeight="1">
      <c r="D69" s="305" t="s">
        <v>50</v>
      </c>
      <c r="E69" s="265"/>
      <c r="F69" s="463">
        <v>0.45</v>
      </c>
      <c r="G69" s="462"/>
      <c r="H69" s="450">
        <v>-19.642857142857149</v>
      </c>
      <c r="I69" s="451"/>
      <c r="J69" s="466">
        <v>0.56000000000000005</v>
      </c>
      <c r="K69" s="483"/>
      <c r="L69" s="277"/>
      <c r="M69" s="495"/>
      <c r="N69" s="277"/>
    </row>
    <row r="70" spans="2:14" ht="20.25" customHeight="1">
      <c r="D70" s="306" t="s">
        <v>274</v>
      </c>
      <c r="E70" s="265"/>
      <c r="F70" s="468">
        <v>1.83</v>
      </c>
      <c r="G70" s="462"/>
      <c r="H70" s="450">
        <v>-19.736842105263147</v>
      </c>
      <c r="I70" s="451"/>
      <c r="J70" s="469">
        <v>2.2799999999999998</v>
      </c>
      <c r="K70" s="496"/>
      <c r="L70" s="277"/>
      <c r="M70" s="277"/>
      <c r="N70" s="277"/>
    </row>
    <row r="71" spans="2:14" ht="20.25" customHeight="1">
      <c r="D71" s="304" t="s">
        <v>12</v>
      </c>
      <c r="E71" s="313"/>
      <c r="F71" s="455">
        <v>15468</v>
      </c>
      <c r="G71" s="462"/>
      <c r="H71" s="450">
        <v>0.60487804878048779</v>
      </c>
      <c r="I71" s="451"/>
      <c r="J71" s="456">
        <v>15375</v>
      </c>
      <c r="K71" s="449"/>
      <c r="L71" s="277"/>
      <c r="M71" s="277"/>
      <c r="N71" s="277"/>
    </row>
    <row r="72" spans="2:14" ht="20.25" customHeight="1">
      <c r="F72" s="470"/>
      <c r="G72" s="467"/>
      <c r="H72" s="471"/>
      <c r="L72" s="277"/>
      <c r="M72" s="277"/>
      <c r="N72" s="277"/>
    </row>
    <row r="73" spans="2:14" ht="32.15" customHeight="1">
      <c r="C73" s="275"/>
      <c r="D73" s="841"/>
      <c r="E73" s="843"/>
      <c r="F73" s="843"/>
      <c r="G73" s="843"/>
      <c r="H73" s="843"/>
      <c r="I73" s="843"/>
      <c r="J73" s="843"/>
      <c r="L73" s="277"/>
      <c r="N73" s="497"/>
    </row>
    <row r="74" spans="2:14" ht="78" customHeight="1">
      <c r="C74" s="275"/>
      <c r="D74" s="841" t="s">
        <v>460</v>
      </c>
      <c r="E74" s="842"/>
      <c r="F74" s="842"/>
      <c r="G74" s="842"/>
      <c r="H74" s="842"/>
      <c r="I74" s="842"/>
      <c r="J74" s="842"/>
      <c r="L74" s="277"/>
      <c r="N74" s="497"/>
    </row>
    <row r="75" spans="2:14" ht="20.25" customHeight="1">
      <c r="B75" s="253"/>
      <c r="C75" s="275"/>
      <c r="D75" s="841" t="s">
        <v>459</v>
      </c>
      <c r="E75" s="842"/>
      <c r="F75" s="842"/>
      <c r="G75" s="842"/>
      <c r="H75" s="842"/>
      <c r="I75" s="842"/>
      <c r="J75" s="842"/>
      <c r="L75" s="277"/>
    </row>
    <row r="76" spans="2:14" ht="20.25" customHeight="1">
      <c r="B76" s="253"/>
      <c r="C76" s="275"/>
      <c r="E76" s="277"/>
      <c r="F76" s="275"/>
      <c r="G76" s="277"/>
      <c r="H76" s="275"/>
      <c r="I76" s="277"/>
      <c r="J76" s="275"/>
    </row>
    <row r="77" spans="2:14" ht="44.25" customHeight="1">
      <c r="B77" s="253"/>
      <c r="C77" s="275"/>
      <c r="E77" s="277"/>
      <c r="F77" s="275"/>
      <c r="G77" s="277"/>
      <c r="H77" s="275"/>
      <c r="I77" s="277"/>
      <c r="J77" s="275"/>
    </row>
    <row r="78" spans="2:14" ht="53.25" customHeight="1">
      <c r="B78" s="253"/>
      <c r="D78" s="497"/>
      <c r="E78" s="498"/>
      <c r="F78" s="499"/>
      <c r="G78" s="499"/>
      <c r="H78" s="500"/>
      <c r="I78" s="500"/>
      <c r="J78" s="498"/>
      <c r="K78" s="497"/>
      <c r="L78" s="497"/>
      <c r="M78" s="497"/>
    </row>
    <row r="79" spans="2:14" ht="80.25" customHeight="1">
      <c r="B79" s="253"/>
      <c r="D79" s="497"/>
      <c r="E79" s="498"/>
      <c r="F79" s="499"/>
      <c r="G79" s="499"/>
      <c r="H79" s="500"/>
      <c r="I79" s="500"/>
      <c r="J79" s="498"/>
      <c r="K79" s="497"/>
      <c r="L79" s="497"/>
      <c r="M79" s="497"/>
      <c r="N79" s="497"/>
    </row>
    <row r="80" spans="2:14" ht="36.75" customHeight="1">
      <c r="B80" s="253"/>
      <c r="D80" s="497"/>
      <c r="E80" s="498"/>
      <c r="F80" s="499"/>
      <c r="G80" s="499"/>
      <c r="H80" s="500"/>
      <c r="I80" s="500"/>
      <c r="J80" s="498"/>
      <c r="K80" s="497"/>
      <c r="L80" s="497"/>
      <c r="M80" s="497"/>
      <c r="N80" s="497"/>
    </row>
    <row r="81" spans="1:14" ht="20.25" customHeight="1">
      <c r="B81" s="253"/>
      <c r="D81" s="497"/>
      <c r="E81" s="498"/>
      <c r="F81" s="499"/>
      <c r="G81" s="499"/>
      <c r="H81" s="500"/>
      <c r="I81" s="500"/>
      <c r="J81" s="498"/>
      <c r="K81" s="497"/>
      <c r="L81" s="497"/>
      <c r="M81" s="497"/>
      <c r="N81" s="497"/>
    </row>
    <row r="82" spans="1:14" ht="20.25" customHeight="1">
      <c r="B82" s="253"/>
      <c r="D82" s="497"/>
      <c r="E82" s="498"/>
      <c r="F82" s="499"/>
      <c r="G82" s="499"/>
      <c r="H82" s="500"/>
      <c r="I82" s="500"/>
      <c r="J82" s="498"/>
      <c r="K82" s="497"/>
      <c r="L82" s="497"/>
      <c r="M82" s="497"/>
      <c r="N82" s="497"/>
    </row>
    <row r="83" spans="1:14" ht="20.25" customHeight="1">
      <c r="B83" s="253"/>
      <c r="L83" s="497"/>
      <c r="M83" s="497"/>
      <c r="N83" s="497"/>
    </row>
    <row r="84" spans="1:14" ht="31.5" customHeight="1">
      <c r="B84" s="253"/>
      <c r="L84" s="497"/>
      <c r="M84" s="497"/>
      <c r="N84" s="497"/>
    </row>
    <row r="85" spans="1:14" ht="22.5" customHeight="1">
      <c r="L85" s="497"/>
      <c r="M85" s="497"/>
      <c r="N85" s="497"/>
    </row>
    <row r="86" spans="1:14" ht="20.25" customHeight="1">
      <c r="A86" s="270"/>
      <c r="D86" s="270"/>
      <c r="F86" s="270"/>
      <c r="H86" s="270"/>
      <c r="J86" s="270"/>
      <c r="L86" s="277"/>
      <c r="M86" s="497"/>
      <c r="N86" s="497"/>
    </row>
    <row r="87" spans="1:14" ht="20.25" customHeight="1">
      <c r="A87" s="270"/>
      <c r="D87" s="270"/>
      <c r="F87" s="270"/>
      <c r="H87" s="270"/>
      <c r="J87" s="270"/>
      <c r="L87" s="277"/>
      <c r="M87" s="497"/>
      <c r="N87" s="497"/>
    </row>
    <row r="88" spans="1:14" ht="20.25" customHeight="1">
      <c r="A88" s="270"/>
      <c r="D88" s="270"/>
      <c r="F88" s="270"/>
      <c r="H88" s="270"/>
      <c r="J88" s="270"/>
      <c r="L88" s="277"/>
      <c r="M88" s="497"/>
      <c r="N88" s="497"/>
    </row>
    <row r="89" spans="1:14" ht="20.25" customHeight="1">
      <c r="A89" s="270"/>
      <c r="L89" s="277"/>
      <c r="M89" s="497"/>
      <c r="N89" s="497"/>
    </row>
    <row r="90" spans="1:14" ht="20.25" customHeight="1">
      <c r="A90" s="270"/>
      <c r="L90" s="277"/>
      <c r="M90" s="497"/>
      <c r="N90" s="497"/>
    </row>
    <row r="91" spans="1:14" ht="20.25" customHeight="1">
      <c r="A91" s="270"/>
      <c r="L91" s="277"/>
      <c r="M91" s="497"/>
      <c r="N91" s="497"/>
    </row>
    <row r="92" spans="1:14" ht="20.25" customHeight="1">
      <c r="A92" s="270"/>
      <c r="L92" s="270"/>
      <c r="M92" s="497"/>
      <c r="N92" s="497"/>
    </row>
    <row r="93" spans="1:14" ht="20.25" customHeight="1">
      <c r="A93" s="270"/>
      <c r="L93" s="277"/>
      <c r="M93" s="497"/>
      <c r="N93" s="497"/>
    </row>
    <row r="94" spans="1:14" ht="20.25" customHeight="1">
      <c r="A94" s="270"/>
      <c r="L94" s="277"/>
      <c r="M94" s="497"/>
      <c r="N94" s="497"/>
    </row>
    <row r="95" spans="1:14" ht="20.25" customHeight="1">
      <c r="A95" s="270"/>
      <c r="L95" s="277"/>
      <c r="M95" s="497"/>
      <c r="N95" s="497"/>
    </row>
    <row r="96" spans="1:14" ht="20.25" customHeight="1">
      <c r="A96" s="270"/>
      <c r="L96" s="453"/>
      <c r="M96" s="497"/>
      <c r="N96" s="497"/>
    </row>
    <row r="97" spans="1:37" ht="20.25" customHeight="1">
      <c r="A97" s="270"/>
      <c r="E97" s="277"/>
      <c r="F97" s="275"/>
      <c r="G97" s="277"/>
      <c r="H97" s="275"/>
      <c r="I97" s="277"/>
      <c r="J97" s="275"/>
      <c r="L97" s="453"/>
      <c r="M97" s="497"/>
      <c r="N97" s="497"/>
    </row>
    <row r="98" spans="1:37" ht="20.25" customHeight="1">
      <c r="A98" s="270"/>
      <c r="E98" s="277"/>
      <c r="F98" s="275"/>
      <c r="G98" s="277"/>
      <c r="H98" s="275"/>
      <c r="I98" s="277"/>
      <c r="J98" s="275"/>
      <c r="M98" s="497"/>
      <c r="N98" s="497"/>
      <c r="Q98" s="270"/>
      <c r="R98" s="270"/>
      <c r="S98" s="270"/>
      <c r="T98" s="270"/>
      <c r="U98" s="270"/>
      <c r="V98" s="270"/>
      <c r="W98" s="270"/>
      <c r="X98" s="270"/>
      <c r="Y98" s="270"/>
      <c r="Z98" s="270"/>
      <c r="AA98" s="270"/>
      <c r="AB98" s="270"/>
      <c r="AC98" s="270"/>
      <c r="AD98" s="270"/>
      <c r="AE98" s="270"/>
      <c r="AF98" s="270"/>
      <c r="AG98" s="270"/>
      <c r="AH98" s="270"/>
      <c r="AI98" s="270"/>
      <c r="AJ98" s="270"/>
      <c r="AK98" s="270"/>
    </row>
    <row r="99" spans="1:37" s="270" customFormat="1" ht="20.25" customHeight="1">
      <c r="B99" s="258"/>
      <c r="C99" s="274"/>
      <c r="D99" s="275"/>
      <c r="E99" s="277"/>
      <c r="F99" s="275"/>
      <c r="G99" s="277"/>
      <c r="H99" s="275"/>
      <c r="I99" s="277"/>
      <c r="J99" s="275"/>
      <c r="K99" s="277"/>
      <c r="L99" s="453"/>
      <c r="M99" s="497"/>
      <c r="N99" s="497"/>
      <c r="O99" s="274"/>
      <c r="P99" s="274"/>
    </row>
    <row r="100" spans="1:37" s="270" customFormat="1" ht="20.25" customHeight="1">
      <c r="B100" s="258"/>
      <c r="C100" s="274"/>
      <c r="D100" s="275"/>
      <c r="E100" s="277"/>
      <c r="F100" s="275"/>
      <c r="G100" s="277"/>
      <c r="H100" s="275"/>
      <c r="I100" s="277"/>
      <c r="J100" s="275"/>
      <c r="K100" s="277"/>
      <c r="L100" s="453"/>
      <c r="M100" s="497"/>
      <c r="N100" s="497"/>
      <c r="O100" s="274"/>
      <c r="P100" s="274"/>
    </row>
    <row r="101" spans="1:37" s="270" customFormat="1" ht="20.25" customHeight="1">
      <c r="A101" s="274"/>
      <c r="B101" s="258"/>
      <c r="C101" s="274"/>
      <c r="D101" s="275"/>
      <c r="E101" s="277"/>
      <c r="F101" s="275"/>
      <c r="G101" s="277"/>
      <c r="H101" s="275"/>
      <c r="I101" s="277"/>
      <c r="J101" s="275"/>
      <c r="K101" s="277"/>
      <c r="L101" s="275"/>
      <c r="M101" s="275"/>
      <c r="N101" s="497"/>
      <c r="O101" s="274"/>
      <c r="P101" s="274"/>
    </row>
    <row r="102" spans="1:37" s="270" customFormat="1" ht="20.25" customHeight="1">
      <c r="A102" s="274"/>
      <c r="B102" s="258"/>
      <c r="C102" s="274"/>
      <c r="D102" s="275"/>
      <c r="F102" s="274"/>
      <c r="H102" s="274"/>
      <c r="J102" s="274"/>
      <c r="K102" s="277"/>
      <c r="L102" s="275"/>
      <c r="M102" s="275"/>
      <c r="N102" s="275"/>
      <c r="O102" s="274"/>
      <c r="P102" s="274"/>
    </row>
    <row r="103" spans="1:37" s="270" customFormat="1" ht="20.25" customHeight="1">
      <c r="A103" s="274"/>
      <c r="B103" s="258"/>
      <c r="C103" s="274"/>
      <c r="D103" s="275"/>
      <c r="F103" s="274"/>
      <c r="H103" s="274"/>
      <c r="J103" s="274"/>
      <c r="K103" s="277"/>
      <c r="L103" s="275"/>
      <c r="M103" s="275"/>
      <c r="N103" s="275"/>
      <c r="O103" s="274"/>
      <c r="P103" s="274"/>
    </row>
    <row r="104" spans="1:37" s="270" customFormat="1" ht="20.25" customHeight="1">
      <c r="A104" s="274"/>
      <c r="B104" s="258"/>
      <c r="C104" s="274"/>
      <c r="D104" s="275"/>
      <c r="F104" s="274"/>
      <c r="H104" s="274"/>
      <c r="J104" s="274"/>
      <c r="K104" s="277"/>
      <c r="L104" s="275"/>
      <c r="M104" s="275"/>
      <c r="N104" s="275"/>
      <c r="O104" s="274"/>
      <c r="P104" s="274"/>
    </row>
    <row r="105" spans="1:37" s="270" customFormat="1" ht="20.25" customHeight="1">
      <c r="A105" s="274"/>
      <c r="B105" s="258"/>
      <c r="C105" s="274"/>
      <c r="D105" s="275"/>
      <c r="F105" s="274"/>
      <c r="H105" s="274"/>
      <c r="J105" s="274"/>
      <c r="K105" s="277"/>
      <c r="L105" s="275"/>
      <c r="M105" s="275"/>
      <c r="N105" s="275"/>
      <c r="O105" s="274"/>
      <c r="P105" s="274"/>
    </row>
    <row r="106" spans="1:37" s="270" customFormat="1" ht="20.25" customHeight="1">
      <c r="A106" s="274"/>
      <c r="B106" s="258"/>
      <c r="C106" s="274"/>
      <c r="D106" s="275"/>
      <c r="F106" s="274"/>
      <c r="H106" s="274"/>
      <c r="J106" s="274"/>
      <c r="K106" s="277"/>
      <c r="L106" s="275"/>
      <c r="M106" s="275"/>
      <c r="N106" s="275"/>
      <c r="O106" s="274"/>
      <c r="P106" s="274"/>
    </row>
    <row r="107" spans="1:37" s="270" customFormat="1" ht="20.25" customHeight="1">
      <c r="A107" s="274"/>
      <c r="B107" s="258"/>
      <c r="C107" s="274"/>
      <c r="D107" s="275"/>
      <c r="F107" s="274"/>
      <c r="H107" s="274"/>
      <c r="J107" s="274"/>
      <c r="K107" s="277"/>
      <c r="L107" s="275"/>
      <c r="M107" s="275"/>
      <c r="N107" s="275"/>
      <c r="O107" s="274"/>
      <c r="P107" s="274"/>
    </row>
    <row r="108" spans="1:37" s="270" customFormat="1" ht="20.25" customHeight="1">
      <c r="A108" s="274"/>
      <c r="B108" s="258"/>
      <c r="C108" s="274"/>
      <c r="D108" s="275"/>
      <c r="F108" s="274"/>
      <c r="H108" s="274"/>
      <c r="J108" s="274"/>
      <c r="K108" s="277"/>
      <c r="L108" s="275"/>
      <c r="M108" s="275"/>
      <c r="N108" s="275"/>
      <c r="O108" s="274"/>
      <c r="P108" s="274"/>
    </row>
    <row r="109" spans="1:37" s="270" customFormat="1" ht="20.25" customHeight="1">
      <c r="A109" s="274"/>
      <c r="B109" s="258"/>
      <c r="C109" s="274"/>
      <c r="D109" s="275"/>
      <c r="F109" s="274"/>
      <c r="H109" s="274"/>
      <c r="J109" s="274"/>
      <c r="K109" s="277"/>
      <c r="L109" s="275"/>
      <c r="M109" s="275"/>
      <c r="N109" s="275"/>
      <c r="O109" s="274"/>
      <c r="P109" s="274"/>
    </row>
    <row r="110" spans="1:37" s="270" customFormat="1" ht="20.25" customHeight="1">
      <c r="A110" s="274"/>
      <c r="B110" s="258"/>
      <c r="C110" s="274"/>
      <c r="D110" s="275"/>
      <c r="F110" s="274"/>
      <c r="H110" s="274"/>
      <c r="J110" s="274"/>
      <c r="K110" s="277"/>
      <c r="L110" s="275"/>
      <c r="M110" s="275"/>
      <c r="N110" s="275"/>
      <c r="O110" s="274"/>
      <c r="P110" s="274"/>
    </row>
    <row r="111" spans="1:37" s="270" customFormat="1" ht="20.25" customHeight="1">
      <c r="A111" s="274"/>
      <c r="B111" s="258"/>
      <c r="C111" s="274"/>
      <c r="D111" s="275"/>
      <c r="F111" s="274"/>
      <c r="H111" s="274"/>
      <c r="J111" s="274"/>
      <c r="K111" s="277"/>
      <c r="L111" s="275"/>
      <c r="M111" s="275"/>
      <c r="N111" s="275"/>
      <c r="O111" s="274"/>
      <c r="P111" s="274"/>
    </row>
    <row r="112" spans="1:37" s="270" customFormat="1" ht="20.25" customHeight="1">
      <c r="A112" s="274"/>
      <c r="B112" s="258"/>
      <c r="C112" s="274"/>
      <c r="D112" s="275"/>
      <c r="F112" s="274"/>
      <c r="H112" s="274"/>
      <c r="J112" s="274"/>
      <c r="K112" s="277"/>
      <c r="L112" s="275"/>
      <c r="M112" s="275"/>
      <c r="N112" s="275"/>
      <c r="O112" s="274"/>
      <c r="P112" s="274"/>
    </row>
    <row r="113" spans="1:37" ht="20.25" customHeight="1">
      <c r="Q113" s="270"/>
      <c r="R113" s="270"/>
      <c r="S113" s="270"/>
      <c r="T113" s="270"/>
      <c r="U113" s="270"/>
      <c r="V113" s="270"/>
      <c r="W113" s="270"/>
      <c r="X113" s="270"/>
      <c r="Y113" s="270"/>
      <c r="Z113" s="270"/>
      <c r="AA113" s="270"/>
      <c r="AB113" s="270"/>
      <c r="AC113" s="270"/>
      <c r="AD113" s="270"/>
      <c r="AE113" s="270"/>
      <c r="AF113" s="270"/>
      <c r="AG113" s="270"/>
      <c r="AH113" s="270"/>
      <c r="AI113" s="270"/>
      <c r="AJ113" s="270"/>
      <c r="AK113" s="270"/>
    </row>
    <row r="114" spans="1:37" ht="20.25" customHeight="1">
      <c r="Q114" s="270"/>
      <c r="R114" s="270"/>
      <c r="S114" s="270"/>
      <c r="T114" s="270"/>
      <c r="U114" s="270"/>
      <c r="V114" s="270"/>
      <c r="W114" s="270"/>
      <c r="X114" s="270"/>
      <c r="Y114" s="270"/>
      <c r="Z114" s="270"/>
      <c r="AA114" s="270"/>
      <c r="AB114" s="270"/>
      <c r="AC114" s="270"/>
      <c r="AD114" s="270"/>
      <c r="AE114" s="270"/>
      <c r="AF114" s="270"/>
      <c r="AG114" s="270"/>
      <c r="AH114" s="270"/>
      <c r="AI114" s="270"/>
      <c r="AJ114" s="270"/>
      <c r="AK114" s="270"/>
    </row>
    <row r="115" spans="1:37" ht="20.25" customHeight="1">
      <c r="Q115" s="270"/>
      <c r="R115" s="270"/>
      <c r="S115" s="270"/>
      <c r="T115" s="270"/>
      <c r="U115" s="270"/>
      <c r="V115" s="270"/>
      <c r="W115" s="270"/>
      <c r="X115" s="270"/>
      <c r="Y115" s="270"/>
      <c r="Z115" s="270"/>
      <c r="AA115" s="270"/>
      <c r="AB115" s="270"/>
      <c r="AC115" s="270"/>
      <c r="AD115" s="270"/>
      <c r="AE115" s="270"/>
      <c r="AF115" s="270"/>
      <c r="AG115" s="270"/>
      <c r="AH115" s="270"/>
      <c r="AI115" s="270"/>
      <c r="AJ115" s="270"/>
      <c r="AK115" s="270"/>
    </row>
    <row r="116" spans="1:37" ht="20.25" customHeight="1">
      <c r="Q116" s="270"/>
      <c r="R116" s="270"/>
      <c r="S116" s="270"/>
      <c r="T116" s="270"/>
      <c r="U116" s="270"/>
      <c r="V116" s="270"/>
      <c r="W116" s="270"/>
      <c r="X116" s="270"/>
      <c r="Y116" s="270"/>
      <c r="Z116" s="270"/>
      <c r="AA116" s="270"/>
      <c r="AB116" s="270"/>
      <c r="AC116" s="270"/>
      <c r="AD116" s="270"/>
      <c r="AE116" s="270"/>
      <c r="AF116" s="270"/>
      <c r="AG116" s="270"/>
      <c r="AH116" s="270"/>
      <c r="AI116" s="270"/>
      <c r="AJ116" s="270"/>
      <c r="AK116" s="270"/>
    </row>
    <row r="117" spans="1:37" ht="20.25" customHeight="1">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row>
    <row r="118" spans="1:37" ht="20.25" customHeight="1">
      <c r="Q118" s="270"/>
      <c r="R118" s="270"/>
      <c r="S118" s="270"/>
      <c r="T118" s="270"/>
      <c r="U118" s="270"/>
      <c r="V118" s="270"/>
      <c r="W118" s="270"/>
      <c r="X118" s="270"/>
      <c r="Y118" s="270"/>
      <c r="Z118" s="270"/>
      <c r="AA118" s="270"/>
      <c r="AB118" s="270"/>
      <c r="AC118" s="270"/>
      <c r="AD118" s="270"/>
      <c r="AE118" s="270"/>
      <c r="AF118" s="270"/>
      <c r="AG118" s="270"/>
      <c r="AH118" s="270"/>
      <c r="AI118" s="270"/>
      <c r="AJ118" s="270"/>
      <c r="AK118" s="270"/>
    </row>
    <row r="119" spans="1:37" ht="20.25" customHeight="1">
      <c r="Q119" s="270"/>
      <c r="R119" s="270"/>
      <c r="S119" s="270"/>
      <c r="T119" s="270"/>
      <c r="U119" s="270"/>
      <c r="V119" s="270"/>
      <c r="W119" s="270"/>
      <c r="X119" s="270"/>
      <c r="Y119" s="270"/>
      <c r="Z119" s="270"/>
      <c r="AA119" s="270"/>
      <c r="AB119" s="270"/>
      <c r="AC119" s="270"/>
      <c r="AD119" s="270"/>
      <c r="AE119" s="270"/>
      <c r="AF119" s="270"/>
      <c r="AG119" s="270"/>
      <c r="AH119" s="270"/>
      <c r="AI119" s="270"/>
      <c r="AJ119" s="270"/>
      <c r="AK119" s="270"/>
    </row>
    <row r="120" spans="1:37" ht="20.25" customHeight="1">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row>
    <row r="121" spans="1:37" s="275" customFormat="1" ht="20.25" customHeight="1">
      <c r="A121" s="274"/>
      <c r="B121" s="258"/>
      <c r="C121" s="274"/>
      <c r="E121" s="270"/>
      <c r="F121" s="274"/>
      <c r="G121" s="270"/>
      <c r="H121" s="274"/>
      <c r="I121" s="270"/>
      <c r="J121" s="274"/>
      <c r="K121" s="277"/>
      <c r="O121" s="274"/>
      <c r="P121" s="274"/>
      <c r="Q121" s="274"/>
      <c r="X121" s="277"/>
      <c r="Y121" s="277"/>
      <c r="Z121" s="277"/>
      <c r="AA121" s="277"/>
      <c r="AB121" s="277"/>
      <c r="AC121" s="277"/>
      <c r="AD121" s="277"/>
      <c r="AE121" s="277"/>
      <c r="AF121" s="277"/>
      <c r="AG121" s="277"/>
      <c r="AH121" s="277"/>
      <c r="AI121" s="277"/>
      <c r="AJ121" s="277"/>
      <c r="AK121" s="277"/>
    </row>
    <row r="122" spans="1:37" s="275" customFormat="1" ht="20.25" customHeight="1">
      <c r="A122" s="274"/>
      <c r="B122" s="258"/>
      <c r="C122" s="274"/>
      <c r="E122" s="270"/>
      <c r="F122" s="274"/>
      <c r="G122" s="270"/>
      <c r="H122" s="274"/>
      <c r="I122" s="270"/>
      <c r="J122" s="274"/>
      <c r="K122" s="277"/>
      <c r="O122" s="274"/>
      <c r="P122" s="274"/>
      <c r="Q122" s="274"/>
      <c r="X122" s="277"/>
      <c r="Y122" s="277"/>
      <c r="Z122" s="277"/>
      <c r="AA122" s="277"/>
      <c r="AB122" s="277"/>
      <c r="AC122" s="277"/>
      <c r="AD122" s="277"/>
      <c r="AE122" s="277"/>
      <c r="AF122" s="277"/>
      <c r="AG122" s="277"/>
      <c r="AH122" s="277"/>
      <c r="AI122" s="277"/>
      <c r="AJ122" s="277"/>
      <c r="AK122" s="277"/>
    </row>
    <row r="123" spans="1:37" s="275" customFormat="1" ht="20.25" customHeight="1">
      <c r="A123" s="274"/>
      <c r="B123" s="258"/>
      <c r="C123" s="274"/>
      <c r="E123" s="270"/>
      <c r="F123" s="274"/>
      <c r="G123" s="270"/>
      <c r="H123" s="274"/>
      <c r="I123" s="270"/>
      <c r="J123" s="274"/>
      <c r="K123" s="277"/>
      <c r="O123" s="274"/>
      <c r="P123" s="274"/>
      <c r="Q123" s="274"/>
      <c r="X123" s="277"/>
      <c r="Y123" s="277"/>
      <c r="Z123" s="277"/>
      <c r="AA123" s="277"/>
      <c r="AB123" s="277"/>
      <c r="AC123" s="277"/>
      <c r="AD123" s="277"/>
      <c r="AE123" s="277"/>
      <c r="AF123" s="277"/>
      <c r="AG123" s="277"/>
      <c r="AH123" s="277"/>
      <c r="AI123" s="277"/>
      <c r="AJ123" s="277"/>
      <c r="AK123" s="277"/>
    </row>
    <row r="124" spans="1:37" s="275" customFormat="1" ht="20.25" customHeight="1">
      <c r="A124" s="274"/>
      <c r="B124" s="258"/>
      <c r="C124" s="274"/>
      <c r="E124" s="270"/>
      <c r="F124" s="274"/>
      <c r="G124" s="270"/>
      <c r="H124" s="274"/>
      <c r="I124" s="270"/>
      <c r="J124" s="274"/>
      <c r="K124" s="277"/>
      <c r="O124" s="274"/>
      <c r="P124" s="274"/>
      <c r="Q124" s="274"/>
      <c r="X124" s="277"/>
      <c r="Y124" s="277"/>
      <c r="Z124" s="277"/>
      <c r="AA124" s="277"/>
      <c r="AB124" s="277"/>
      <c r="AC124" s="277"/>
      <c r="AD124" s="277"/>
      <c r="AE124" s="277"/>
      <c r="AF124" s="277"/>
      <c r="AG124" s="277"/>
      <c r="AH124" s="277"/>
      <c r="AI124" s="277"/>
      <c r="AJ124" s="277"/>
      <c r="AK124" s="277"/>
    </row>
    <row r="125" spans="1:37" s="275" customFormat="1" ht="20.25" customHeight="1">
      <c r="A125" s="274"/>
      <c r="B125" s="258"/>
      <c r="C125" s="274"/>
      <c r="E125" s="270"/>
      <c r="F125" s="274"/>
      <c r="G125" s="270"/>
      <c r="H125" s="274"/>
      <c r="I125" s="270"/>
      <c r="J125" s="274"/>
      <c r="K125" s="277"/>
      <c r="O125" s="274"/>
      <c r="P125" s="274"/>
      <c r="Q125" s="274"/>
      <c r="X125" s="277"/>
      <c r="Y125" s="277"/>
      <c r="Z125" s="277"/>
      <c r="AA125" s="277"/>
      <c r="AB125" s="277"/>
      <c r="AC125" s="277"/>
      <c r="AD125" s="277"/>
      <c r="AE125" s="277"/>
      <c r="AF125" s="277"/>
      <c r="AG125" s="277"/>
      <c r="AH125" s="277"/>
      <c r="AI125" s="277"/>
      <c r="AJ125" s="277"/>
      <c r="AK125" s="277"/>
    </row>
    <row r="126" spans="1:37" s="275" customFormat="1" ht="20.25" customHeight="1">
      <c r="A126" s="274"/>
      <c r="B126" s="258"/>
      <c r="C126" s="274"/>
      <c r="E126" s="270"/>
      <c r="F126" s="274"/>
      <c r="G126" s="270"/>
      <c r="H126" s="274"/>
      <c r="I126" s="270"/>
      <c r="J126" s="274"/>
      <c r="K126" s="277"/>
      <c r="O126" s="274"/>
      <c r="P126" s="274"/>
      <c r="Q126" s="274"/>
      <c r="X126" s="277"/>
      <c r="Y126" s="277"/>
      <c r="Z126" s="277"/>
      <c r="AA126" s="277"/>
      <c r="AB126" s="277"/>
      <c r="AC126" s="277"/>
      <c r="AD126" s="277"/>
      <c r="AE126" s="277"/>
      <c r="AF126" s="277"/>
      <c r="AG126" s="277"/>
      <c r="AH126" s="277"/>
      <c r="AI126" s="277"/>
      <c r="AJ126" s="277"/>
      <c r="AK126" s="277"/>
    </row>
    <row r="127" spans="1:37" s="275" customFormat="1" ht="20.25" customHeight="1">
      <c r="A127" s="274"/>
      <c r="B127" s="258"/>
      <c r="C127" s="274"/>
      <c r="E127" s="270"/>
      <c r="F127" s="274"/>
      <c r="G127" s="270"/>
      <c r="H127" s="274"/>
      <c r="I127" s="270"/>
      <c r="J127" s="274"/>
      <c r="K127" s="277"/>
      <c r="O127" s="274"/>
      <c r="P127" s="274"/>
      <c r="Q127" s="274"/>
      <c r="X127" s="277"/>
      <c r="Y127" s="277"/>
      <c r="Z127" s="277"/>
      <c r="AA127" s="277"/>
      <c r="AB127" s="277"/>
      <c r="AC127" s="277"/>
      <c r="AD127" s="277"/>
      <c r="AE127" s="277"/>
      <c r="AF127" s="277"/>
      <c r="AG127" s="277"/>
      <c r="AH127" s="277"/>
      <c r="AI127" s="277"/>
      <c r="AJ127" s="277"/>
      <c r="AK127" s="277"/>
    </row>
    <row r="128" spans="1:37" s="275" customFormat="1" ht="20.25" customHeight="1">
      <c r="A128" s="274"/>
      <c r="B128" s="258"/>
      <c r="C128" s="274"/>
      <c r="E128" s="270"/>
      <c r="F128" s="274"/>
      <c r="G128" s="270"/>
      <c r="H128" s="274"/>
      <c r="I128" s="270"/>
      <c r="J128" s="274"/>
      <c r="K128" s="277"/>
      <c r="O128" s="274"/>
      <c r="P128" s="274"/>
      <c r="Q128" s="274"/>
      <c r="X128" s="277"/>
      <c r="Y128" s="277"/>
      <c r="Z128" s="277"/>
      <c r="AA128" s="277"/>
      <c r="AB128" s="277"/>
      <c r="AC128" s="277"/>
      <c r="AD128" s="277"/>
      <c r="AE128" s="277"/>
      <c r="AF128" s="277"/>
      <c r="AG128" s="277"/>
      <c r="AH128" s="277"/>
      <c r="AI128" s="277"/>
      <c r="AJ128" s="277"/>
      <c r="AK128" s="277"/>
    </row>
    <row r="129" spans="1:37" s="275" customFormat="1" ht="20.25" customHeight="1">
      <c r="A129" s="274"/>
      <c r="B129" s="258"/>
      <c r="C129" s="274"/>
      <c r="E129" s="270"/>
      <c r="F129" s="274"/>
      <c r="G129" s="270"/>
      <c r="H129" s="274"/>
      <c r="I129" s="270"/>
      <c r="J129" s="274"/>
      <c r="K129" s="277"/>
      <c r="O129" s="274"/>
      <c r="P129" s="274"/>
      <c r="Q129" s="274"/>
      <c r="X129" s="277"/>
      <c r="Y129" s="277"/>
      <c r="Z129" s="277"/>
      <c r="AA129" s="277"/>
      <c r="AB129" s="277"/>
      <c r="AC129" s="277"/>
      <c r="AD129" s="277"/>
      <c r="AE129" s="277"/>
      <c r="AF129" s="277"/>
      <c r="AG129" s="277"/>
      <c r="AH129" s="277"/>
      <c r="AI129" s="277"/>
      <c r="AJ129" s="277"/>
      <c r="AK129" s="277"/>
    </row>
    <row r="130" spans="1:37" s="275" customFormat="1" ht="20.25" customHeight="1">
      <c r="A130" s="274"/>
      <c r="B130" s="258"/>
      <c r="C130" s="274"/>
      <c r="E130" s="270"/>
      <c r="F130" s="274"/>
      <c r="G130" s="270"/>
      <c r="H130" s="274"/>
      <c r="I130" s="270"/>
      <c r="J130" s="274"/>
      <c r="K130" s="277"/>
      <c r="O130" s="274"/>
      <c r="P130" s="274"/>
      <c r="Q130" s="274"/>
      <c r="X130" s="277"/>
      <c r="Y130" s="277"/>
      <c r="Z130" s="277"/>
      <c r="AA130" s="277"/>
      <c r="AB130" s="277"/>
      <c r="AC130" s="277"/>
      <c r="AD130" s="277"/>
      <c r="AE130" s="277"/>
      <c r="AF130" s="277"/>
      <c r="AG130" s="277"/>
      <c r="AH130" s="277"/>
      <c r="AI130" s="277"/>
      <c r="AJ130" s="277"/>
      <c r="AK130" s="277"/>
    </row>
    <row r="131" spans="1:37" s="275" customFormat="1" ht="20.25" customHeight="1">
      <c r="A131" s="274"/>
      <c r="B131" s="258"/>
      <c r="C131" s="274"/>
      <c r="E131" s="270"/>
      <c r="F131" s="274"/>
      <c r="G131" s="270"/>
      <c r="H131" s="274"/>
      <c r="I131" s="270"/>
      <c r="J131" s="274"/>
      <c r="K131" s="277"/>
      <c r="O131" s="274"/>
      <c r="P131" s="274"/>
      <c r="Q131" s="274"/>
      <c r="X131" s="277"/>
      <c r="Y131" s="277"/>
      <c r="Z131" s="277"/>
      <c r="AA131" s="277"/>
      <c r="AB131" s="277"/>
      <c r="AC131" s="277"/>
      <c r="AD131" s="277"/>
      <c r="AE131" s="277"/>
      <c r="AF131" s="277"/>
      <c r="AG131" s="277"/>
      <c r="AH131" s="277"/>
      <c r="AI131" s="277"/>
      <c r="AJ131" s="277"/>
      <c r="AK131" s="277"/>
    </row>
    <row r="132" spans="1:37" s="275" customFormat="1" ht="20.25" customHeight="1">
      <c r="A132" s="274"/>
      <c r="B132" s="258"/>
      <c r="C132" s="274"/>
      <c r="E132" s="270"/>
      <c r="F132" s="274"/>
      <c r="G132" s="270"/>
      <c r="H132" s="274"/>
      <c r="I132" s="270"/>
      <c r="J132" s="274"/>
      <c r="K132" s="277"/>
      <c r="O132" s="274"/>
      <c r="P132" s="274"/>
      <c r="Q132" s="274"/>
      <c r="X132" s="277"/>
      <c r="Y132" s="277"/>
      <c r="Z132" s="277"/>
      <c r="AA132" s="277"/>
      <c r="AB132" s="277"/>
      <c r="AC132" s="277"/>
      <c r="AD132" s="277"/>
      <c r="AE132" s="277"/>
      <c r="AF132" s="277"/>
      <c r="AG132" s="277"/>
      <c r="AH132" s="277"/>
      <c r="AI132" s="277"/>
      <c r="AJ132" s="277"/>
      <c r="AK132" s="277"/>
    </row>
    <row r="133" spans="1:37" s="275" customFormat="1" ht="20.25" customHeight="1">
      <c r="A133" s="274"/>
      <c r="B133" s="258"/>
      <c r="C133" s="274"/>
      <c r="E133" s="270"/>
      <c r="F133" s="274"/>
      <c r="G133" s="270"/>
      <c r="H133" s="274"/>
      <c r="I133" s="270"/>
      <c r="J133" s="274"/>
      <c r="K133" s="277"/>
      <c r="O133" s="274"/>
      <c r="P133" s="274"/>
      <c r="Q133" s="274"/>
      <c r="X133" s="277"/>
      <c r="Y133" s="277"/>
      <c r="Z133" s="277"/>
      <c r="AA133" s="277"/>
      <c r="AB133" s="277"/>
      <c r="AC133" s="277"/>
      <c r="AD133" s="277"/>
      <c r="AE133" s="277"/>
      <c r="AF133" s="277"/>
      <c r="AG133" s="277"/>
      <c r="AH133" s="277"/>
      <c r="AI133" s="277"/>
      <c r="AJ133" s="277"/>
      <c r="AK133" s="277"/>
    </row>
    <row r="134" spans="1:37" s="275" customFormat="1" ht="20.25" customHeight="1">
      <c r="A134" s="274"/>
      <c r="B134" s="258"/>
      <c r="C134" s="274"/>
      <c r="E134" s="270"/>
      <c r="F134" s="274"/>
      <c r="G134" s="270"/>
      <c r="H134" s="274"/>
      <c r="I134" s="270"/>
      <c r="J134" s="274"/>
      <c r="K134" s="277"/>
      <c r="O134" s="274"/>
      <c r="P134" s="274"/>
      <c r="Q134" s="274"/>
    </row>
    <row r="135" spans="1:37" s="275" customFormat="1" ht="20.25" customHeight="1">
      <c r="A135" s="274"/>
      <c r="B135" s="258"/>
      <c r="C135" s="274"/>
      <c r="E135" s="270"/>
      <c r="F135" s="274"/>
      <c r="G135" s="270"/>
      <c r="H135" s="274"/>
      <c r="I135" s="270"/>
      <c r="J135" s="274"/>
      <c r="K135" s="277"/>
      <c r="O135" s="274"/>
      <c r="P135" s="274"/>
      <c r="Q135" s="274"/>
    </row>
    <row r="136" spans="1:37" s="275" customFormat="1" ht="20.25" customHeight="1">
      <c r="A136" s="274"/>
      <c r="B136" s="258"/>
      <c r="C136" s="274"/>
      <c r="E136" s="270"/>
      <c r="F136" s="274"/>
      <c r="G136" s="270"/>
      <c r="H136" s="274"/>
      <c r="I136" s="270"/>
      <c r="J136" s="274"/>
      <c r="K136" s="277"/>
      <c r="O136" s="274"/>
      <c r="P136" s="274"/>
      <c r="Q136" s="274"/>
    </row>
    <row r="137" spans="1:37" s="275" customFormat="1" ht="20.25" customHeight="1">
      <c r="A137" s="274"/>
      <c r="B137" s="258"/>
      <c r="C137" s="274"/>
      <c r="E137" s="270"/>
      <c r="F137" s="274"/>
      <c r="G137" s="270"/>
      <c r="H137" s="274"/>
      <c r="I137" s="270"/>
      <c r="J137" s="274"/>
      <c r="K137" s="277"/>
      <c r="O137" s="274"/>
      <c r="P137" s="274"/>
      <c r="Q137" s="274"/>
    </row>
    <row r="138" spans="1:37" s="275" customFormat="1" ht="20.25" customHeight="1">
      <c r="A138" s="274"/>
      <c r="B138" s="258"/>
      <c r="C138" s="274"/>
      <c r="D138" s="274"/>
      <c r="E138" s="270"/>
      <c r="F138" s="274"/>
      <c r="G138" s="270"/>
      <c r="H138" s="274"/>
      <c r="I138" s="270"/>
      <c r="J138" s="274"/>
      <c r="K138" s="277"/>
      <c r="L138" s="274"/>
      <c r="M138" s="274"/>
      <c r="O138" s="274"/>
      <c r="P138" s="274"/>
      <c r="Q138" s="274"/>
    </row>
    <row r="139" spans="1:37" s="275" customFormat="1" ht="20.25" customHeight="1">
      <c r="A139" s="274"/>
      <c r="B139" s="258"/>
      <c r="C139" s="274"/>
      <c r="D139" s="274"/>
      <c r="E139" s="270"/>
      <c r="F139" s="274"/>
      <c r="G139" s="270"/>
      <c r="H139" s="274"/>
      <c r="I139" s="270"/>
      <c r="J139" s="274"/>
      <c r="K139" s="277"/>
      <c r="L139" s="274"/>
      <c r="M139" s="274"/>
      <c r="N139" s="274"/>
      <c r="O139" s="274"/>
      <c r="P139" s="274"/>
      <c r="Q139" s="274"/>
    </row>
    <row r="140" spans="1:37" s="275" customFormat="1" ht="20.25" customHeight="1">
      <c r="A140" s="274"/>
      <c r="B140" s="258"/>
      <c r="C140" s="274"/>
      <c r="D140" s="274"/>
      <c r="E140" s="270"/>
      <c r="F140" s="274"/>
      <c r="G140" s="270"/>
      <c r="H140" s="274"/>
      <c r="I140" s="270"/>
      <c r="J140" s="274"/>
      <c r="K140" s="277"/>
      <c r="L140" s="274"/>
      <c r="M140" s="274"/>
      <c r="N140" s="274"/>
      <c r="O140" s="274"/>
      <c r="P140" s="274"/>
      <c r="Q140" s="274"/>
    </row>
    <row r="141" spans="1:37" s="275" customFormat="1" ht="20.25" customHeight="1">
      <c r="A141" s="274"/>
      <c r="B141" s="258"/>
      <c r="C141" s="274"/>
      <c r="D141" s="274"/>
      <c r="E141" s="270"/>
      <c r="F141" s="274"/>
      <c r="G141" s="270"/>
      <c r="H141" s="274"/>
      <c r="I141" s="270"/>
      <c r="J141" s="274"/>
      <c r="K141" s="277"/>
      <c r="L141" s="274"/>
      <c r="M141" s="274"/>
      <c r="N141" s="274"/>
      <c r="O141" s="274"/>
      <c r="P141" s="274"/>
      <c r="Q141" s="274"/>
    </row>
    <row r="142" spans="1:37" s="275" customFormat="1" ht="20.25" customHeight="1">
      <c r="A142" s="274"/>
      <c r="B142" s="258"/>
      <c r="C142" s="274"/>
      <c r="D142" s="274"/>
      <c r="E142" s="270"/>
      <c r="F142" s="274"/>
      <c r="G142" s="270"/>
      <c r="H142" s="274"/>
      <c r="I142" s="270"/>
      <c r="J142" s="274"/>
      <c r="K142" s="277"/>
      <c r="L142" s="274"/>
      <c r="M142" s="274"/>
      <c r="N142" s="274"/>
      <c r="O142" s="274"/>
      <c r="P142" s="274"/>
      <c r="Q142" s="274"/>
    </row>
    <row r="143" spans="1:37" s="275" customFormat="1" ht="20.25" customHeight="1">
      <c r="A143" s="274"/>
      <c r="B143" s="258"/>
      <c r="C143" s="274"/>
      <c r="D143" s="274"/>
      <c r="E143" s="270"/>
      <c r="F143" s="274"/>
      <c r="G143" s="270"/>
      <c r="H143" s="274"/>
      <c r="I143" s="270"/>
      <c r="J143" s="274"/>
      <c r="K143" s="277"/>
      <c r="L143" s="274"/>
      <c r="M143" s="274"/>
      <c r="N143" s="274"/>
      <c r="O143" s="274"/>
      <c r="P143" s="274"/>
      <c r="Q143" s="274"/>
      <c r="R143" s="274"/>
      <c r="S143" s="274"/>
      <c r="T143" s="274"/>
      <c r="U143" s="274"/>
      <c r="V143" s="274"/>
      <c r="W143" s="274"/>
    </row>
    <row r="144" spans="1:37" s="275" customFormat="1" ht="20.25" customHeight="1">
      <c r="A144" s="274"/>
      <c r="B144" s="258"/>
      <c r="C144" s="274"/>
      <c r="D144" s="274"/>
      <c r="E144" s="270"/>
      <c r="F144" s="274"/>
      <c r="G144" s="270"/>
      <c r="H144" s="274"/>
      <c r="I144" s="270"/>
      <c r="J144" s="274"/>
      <c r="K144" s="277"/>
      <c r="L144" s="274"/>
      <c r="M144" s="274"/>
      <c r="N144" s="274"/>
      <c r="O144" s="274"/>
      <c r="P144" s="274"/>
      <c r="Q144" s="274"/>
      <c r="R144" s="274"/>
      <c r="S144" s="274"/>
      <c r="T144" s="274"/>
      <c r="U144" s="274"/>
      <c r="V144" s="274"/>
      <c r="W144" s="274"/>
    </row>
    <row r="145" spans="1:37" ht="20.25" customHeight="1">
      <c r="D145" s="274"/>
      <c r="L145" s="274"/>
      <c r="M145" s="274"/>
      <c r="N145" s="274"/>
      <c r="Q145" s="270"/>
      <c r="R145" s="270"/>
      <c r="S145" s="270"/>
      <c r="T145" s="270"/>
      <c r="U145" s="270"/>
      <c r="V145" s="270"/>
      <c r="W145" s="270"/>
    </row>
    <row r="146" spans="1:37" ht="20.25" customHeight="1">
      <c r="D146" s="274"/>
      <c r="L146" s="274"/>
      <c r="M146" s="274"/>
      <c r="N146" s="274"/>
      <c r="Q146" s="270"/>
      <c r="R146" s="270"/>
      <c r="S146" s="270"/>
      <c r="T146" s="270"/>
      <c r="U146" s="270"/>
      <c r="V146" s="270"/>
      <c r="W146" s="270"/>
    </row>
    <row r="147" spans="1:37" ht="20.25" customHeight="1">
      <c r="D147" s="274"/>
      <c r="L147" s="274"/>
      <c r="M147" s="274"/>
      <c r="N147" s="274"/>
      <c r="Q147" s="270"/>
      <c r="R147" s="270"/>
      <c r="S147" s="270"/>
      <c r="T147" s="270"/>
      <c r="U147" s="270"/>
      <c r="V147" s="270"/>
      <c r="W147" s="270"/>
      <c r="X147" s="270"/>
      <c r="Y147" s="270"/>
      <c r="Z147" s="270"/>
      <c r="AA147" s="270"/>
      <c r="AB147" s="270"/>
      <c r="AC147" s="270"/>
      <c r="AD147" s="270"/>
      <c r="AE147" s="270"/>
      <c r="AF147" s="270"/>
      <c r="AG147" s="270"/>
      <c r="AH147" s="270"/>
      <c r="AI147" s="270"/>
      <c r="AJ147" s="270"/>
      <c r="AK147" s="270"/>
    </row>
    <row r="148" spans="1:37" ht="20.25" customHeight="1">
      <c r="D148" s="274"/>
      <c r="L148" s="274"/>
      <c r="M148" s="274"/>
      <c r="N148" s="274"/>
      <c r="Q148" s="270"/>
      <c r="R148" s="270"/>
      <c r="S148" s="270"/>
      <c r="T148" s="270"/>
      <c r="U148" s="270"/>
      <c r="V148" s="270"/>
      <c r="W148" s="270"/>
      <c r="X148" s="270"/>
      <c r="Y148" s="270"/>
      <c r="Z148" s="270"/>
      <c r="AA148" s="270"/>
      <c r="AB148" s="270"/>
      <c r="AC148" s="270"/>
      <c r="AD148" s="270"/>
      <c r="AE148" s="270"/>
      <c r="AF148" s="270"/>
      <c r="AG148" s="270"/>
      <c r="AH148" s="270"/>
      <c r="AI148" s="270"/>
      <c r="AJ148" s="270"/>
      <c r="AK148" s="270"/>
    </row>
    <row r="149" spans="1:37" ht="20.25" customHeight="1">
      <c r="D149" s="274"/>
      <c r="L149" s="274"/>
      <c r="M149" s="274"/>
      <c r="N149" s="274"/>
      <c r="Q149" s="270"/>
      <c r="R149" s="270"/>
      <c r="S149" s="270"/>
      <c r="T149" s="270"/>
      <c r="U149" s="270"/>
      <c r="V149" s="270"/>
      <c r="W149" s="270"/>
      <c r="X149" s="270"/>
      <c r="Y149" s="270"/>
      <c r="Z149" s="270"/>
      <c r="AA149" s="270"/>
      <c r="AB149" s="270"/>
      <c r="AC149" s="270"/>
      <c r="AD149" s="270"/>
      <c r="AE149" s="270"/>
      <c r="AF149" s="270"/>
      <c r="AG149" s="270"/>
      <c r="AH149" s="270"/>
      <c r="AI149" s="270"/>
      <c r="AJ149" s="270"/>
      <c r="AK149" s="270"/>
    </row>
    <row r="150" spans="1:37" ht="20.25" customHeight="1">
      <c r="D150" s="274"/>
      <c r="L150" s="274"/>
      <c r="M150" s="274"/>
      <c r="N150" s="274"/>
      <c r="Q150" s="270"/>
      <c r="R150" s="270"/>
      <c r="S150" s="270"/>
      <c r="T150" s="270"/>
      <c r="U150" s="270"/>
      <c r="V150" s="270"/>
      <c r="W150" s="270"/>
      <c r="X150" s="270"/>
      <c r="Y150" s="270"/>
      <c r="Z150" s="270"/>
      <c r="AA150" s="270"/>
      <c r="AB150" s="270"/>
      <c r="AC150" s="270"/>
      <c r="AD150" s="270"/>
      <c r="AE150" s="270"/>
      <c r="AF150" s="270"/>
      <c r="AG150" s="270"/>
      <c r="AH150" s="270"/>
      <c r="AI150" s="270"/>
      <c r="AJ150" s="270"/>
      <c r="AK150" s="270"/>
    </row>
    <row r="151" spans="1:37" ht="20.25" customHeight="1">
      <c r="N151" s="274"/>
      <c r="Q151" s="270"/>
      <c r="R151" s="270"/>
      <c r="S151" s="270"/>
      <c r="T151" s="270"/>
      <c r="U151" s="270"/>
      <c r="V151" s="270"/>
      <c r="W151" s="270"/>
      <c r="X151" s="270"/>
      <c r="Y151" s="270"/>
      <c r="Z151" s="270"/>
      <c r="AA151" s="270"/>
      <c r="AB151" s="270"/>
      <c r="AC151" s="270"/>
      <c r="AD151" s="270"/>
      <c r="AE151" s="270"/>
      <c r="AF151" s="270"/>
      <c r="AG151" s="270"/>
      <c r="AH151" s="270"/>
      <c r="AI151" s="270"/>
      <c r="AJ151" s="270"/>
      <c r="AK151" s="270"/>
    </row>
    <row r="152" spans="1:37" ht="20.25" customHeight="1">
      <c r="Q152" s="270"/>
      <c r="R152" s="270"/>
      <c r="S152" s="270"/>
      <c r="T152" s="270"/>
      <c r="U152" s="270"/>
      <c r="V152" s="270"/>
      <c r="W152" s="270"/>
      <c r="X152" s="270"/>
      <c r="Y152" s="270"/>
      <c r="Z152" s="270"/>
      <c r="AA152" s="270"/>
      <c r="AB152" s="270"/>
      <c r="AC152" s="270"/>
      <c r="AD152" s="270"/>
      <c r="AE152" s="270"/>
      <c r="AF152" s="270"/>
      <c r="AG152" s="270"/>
      <c r="AH152" s="270"/>
      <c r="AI152" s="270"/>
      <c r="AJ152" s="270"/>
      <c r="AK152" s="270"/>
    </row>
    <row r="153" spans="1:37" ht="20.25" customHeight="1">
      <c r="Q153" s="270"/>
      <c r="R153" s="270"/>
      <c r="S153" s="501"/>
      <c r="T153" s="270"/>
      <c r="U153" s="270"/>
      <c r="V153" s="270"/>
      <c r="W153" s="270"/>
      <c r="X153" s="270"/>
      <c r="Y153" s="270"/>
      <c r="Z153" s="270"/>
      <c r="AA153" s="270"/>
      <c r="AB153" s="270"/>
      <c r="AC153" s="270"/>
      <c r="AD153" s="270"/>
      <c r="AE153" s="270"/>
      <c r="AF153" s="270"/>
      <c r="AG153" s="270"/>
      <c r="AH153" s="270"/>
      <c r="AI153" s="270"/>
      <c r="AJ153" s="270"/>
      <c r="AK153" s="270"/>
    </row>
    <row r="154" spans="1:37" ht="20.25" customHeight="1">
      <c r="Q154" s="270"/>
      <c r="R154" s="270"/>
      <c r="S154" s="501"/>
      <c r="T154" s="270"/>
      <c r="U154" s="270"/>
      <c r="V154" s="270"/>
      <c r="W154" s="270"/>
      <c r="X154" s="270"/>
      <c r="Y154" s="270"/>
      <c r="Z154" s="270"/>
      <c r="AA154" s="270"/>
      <c r="AB154" s="270"/>
      <c r="AC154" s="270"/>
      <c r="AD154" s="270"/>
      <c r="AE154" s="270"/>
      <c r="AF154" s="270"/>
      <c r="AG154" s="270"/>
      <c r="AH154" s="270"/>
      <c r="AI154" s="270"/>
      <c r="AJ154" s="270"/>
      <c r="AK154" s="270"/>
    </row>
    <row r="155" spans="1:37" ht="20.25" customHeight="1">
      <c r="R155" s="275"/>
      <c r="S155" s="275"/>
      <c r="T155" s="275"/>
      <c r="U155" s="277"/>
      <c r="V155" s="277"/>
      <c r="W155" s="277"/>
      <c r="X155" s="270"/>
      <c r="Y155" s="270"/>
      <c r="Z155" s="270"/>
      <c r="AA155" s="270"/>
      <c r="AB155" s="270"/>
      <c r="AC155" s="270"/>
      <c r="AD155" s="270"/>
      <c r="AE155" s="270"/>
      <c r="AF155" s="270"/>
      <c r="AG155" s="270"/>
      <c r="AH155" s="270"/>
      <c r="AI155" s="270"/>
      <c r="AJ155" s="270"/>
      <c r="AK155" s="270"/>
    </row>
    <row r="156" spans="1:37" s="275" customFormat="1" ht="20.25" customHeight="1">
      <c r="A156" s="274"/>
      <c r="B156" s="258"/>
      <c r="C156" s="274"/>
      <c r="E156" s="270"/>
      <c r="F156" s="274"/>
      <c r="G156" s="270"/>
      <c r="H156" s="274"/>
      <c r="I156" s="270"/>
      <c r="J156" s="274"/>
      <c r="K156" s="277"/>
      <c r="O156" s="274"/>
      <c r="P156" s="274"/>
      <c r="Q156" s="274"/>
      <c r="U156" s="277"/>
      <c r="V156" s="277"/>
      <c r="W156" s="277"/>
      <c r="X156" s="270"/>
      <c r="Y156" s="270"/>
      <c r="Z156" s="270"/>
      <c r="AA156" s="270"/>
      <c r="AB156" s="277"/>
      <c r="AC156" s="277"/>
      <c r="AD156" s="277"/>
      <c r="AE156" s="277"/>
      <c r="AF156" s="277"/>
      <c r="AG156" s="277"/>
      <c r="AH156" s="277"/>
      <c r="AI156" s="277"/>
      <c r="AJ156" s="277"/>
      <c r="AK156" s="277"/>
    </row>
    <row r="157" spans="1:37" s="275" customFormat="1" ht="20.25" customHeight="1">
      <c r="A157" s="274"/>
      <c r="B157" s="258"/>
      <c r="C157" s="274"/>
      <c r="E157" s="270"/>
      <c r="F157" s="274"/>
      <c r="G157" s="270"/>
      <c r="H157" s="274"/>
      <c r="I157" s="270"/>
      <c r="J157" s="274"/>
      <c r="K157" s="277"/>
      <c r="O157" s="274"/>
      <c r="P157" s="274"/>
      <c r="Q157" s="274"/>
      <c r="U157" s="277"/>
      <c r="V157" s="277"/>
      <c r="W157" s="277"/>
      <c r="X157" s="277"/>
      <c r="Y157" s="277"/>
      <c r="Z157" s="277"/>
      <c r="AA157" s="277"/>
      <c r="AB157" s="277"/>
      <c r="AC157" s="277"/>
      <c r="AD157" s="277"/>
      <c r="AE157" s="277"/>
      <c r="AF157" s="277"/>
      <c r="AG157" s="277"/>
      <c r="AH157" s="277"/>
      <c r="AI157" s="277"/>
      <c r="AJ157" s="277"/>
      <c r="AK157" s="277"/>
    </row>
    <row r="158" spans="1:37" s="275" customFormat="1" ht="20.25" customHeight="1">
      <c r="A158" s="274"/>
      <c r="B158" s="258"/>
      <c r="C158" s="274"/>
      <c r="E158" s="270"/>
      <c r="F158" s="274"/>
      <c r="G158" s="270"/>
      <c r="H158" s="274"/>
      <c r="I158" s="270"/>
      <c r="J158" s="274"/>
      <c r="K158" s="277"/>
      <c r="O158" s="274"/>
      <c r="P158" s="274"/>
      <c r="Q158" s="274"/>
      <c r="U158" s="277"/>
      <c r="V158" s="277"/>
      <c r="W158" s="277"/>
      <c r="X158" s="277"/>
      <c r="Y158" s="277"/>
      <c r="Z158" s="277"/>
      <c r="AA158" s="277"/>
      <c r="AB158" s="277"/>
      <c r="AC158" s="277"/>
      <c r="AD158" s="277"/>
      <c r="AE158" s="277"/>
      <c r="AF158" s="277"/>
      <c r="AG158" s="277"/>
      <c r="AH158" s="277"/>
      <c r="AI158" s="277"/>
      <c r="AJ158" s="277"/>
      <c r="AK158" s="277"/>
    </row>
    <row r="159" spans="1:37" s="275" customFormat="1" ht="20.25" customHeight="1">
      <c r="A159" s="274"/>
      <c r="B159" s="258"/>
      <c r="C159" s="274"/>
      <c r="E159" s="270"/>
      <c r="F159" s="274"/>
      <c r="G159" s="270"/>
      <c r="H159" s="274"/>
      <c r="I159" s="270"/>
      <c r="J159" s="274"/>
      <c r="K159" s="277"/>
      <c r="O159" s="274"/>
      <c r="P159" s="274"/>
      <c r="Q159" s="274"/>
      <c r="X159" s="277"/>
      <c r="Y159" s="277"/>
      <c r="Z159" s="277"/>
      <c r="AA159" s="277"/>
      <c r="AB159" s="277"/>
      <c r="AC159" s="277"/>
      <c r="AD159" s="277"/>
      <c r="AE159" s="277"/>
      <c r="AF159" s="277"/>
      <c r="AG159" s="277"/>
      <c r="AH159" s="277"/>
      <c r="AI159" s="277"/>
      <c r="AJ159" s="277"/>
      <c r="AK159" s="277"/>
    </row>
    <row r="160" spans="1:37" s="275" customFormat="1" ht="20.25" customHeight="1">
      <c r="A160" s="274"/>
      <c r="B160" s="258"/>
      <c r="C160" s="274"/>
      <c r="E160" s="270"/>
      <c r="F160" s="274"/>
      <c r="G160" s="270"/>
      <c r="H160" s="274"/>
      <c r="I160" s="270"/>
      <c r="J160" s="274"/>
      <c r="K160" s="277"/>
      <c r="O160" s="274"/>
      <c r="P160" s="274"/>
      <c r="Q160" s="274"/>
      <c r="X160" s="277"/>
      <c r="Y160" s="277"/>
      <c r="Z160" s="277"/>
      <c r="AA160" s="277"/>
      <c r="AB160" s="277"/>
      <c r="AC160" s="277"/>
      <c r="AD160" s="277"/>
      <c r="AE160" s="277"/>
      <c r="AF160" s="277"/>
      <c r="AG160" s="277"/>
      <c r="AH160" s="277"/>
      <c r="AI160" s="277"/>
      <c r="AJ160" s="277"/>
      <c r="AK160" s="277"/>
    </row>
    <row r="161" spans="1:23" s="275" customFormat="1" ht="20.25" customHeight="1">
      <c r="A161" s="274"/>
      <c r="B161" s="258"/>
      <c r="C161" s="274"/>
      <c r="E161" s="270"/>
      <c r="F161" s="274"/>
      <c r="G161" s="270"/>
      <c r="H161" s="274"/>
      <c r="I161" s="270"/>
      <c r="J161" s="274"/>
      <c r="K161" s="277"/>
      <c r="O161" s="274"/>
      <c r="P161" s="274"/>
      <c r="Q161" s="274"/>
    </row>
    <row r="162" spans="1:23" s="275" customFormat="1" ht="20.25" customHeight="1">
      <c r="A162" s="274"/>
      <c r="B162" s="258"/>
      <c r="C162" s="274"/>
      <c r="E162" s="270"/>
      <c r="F162" s="274"/>
      <c r="G162" s="270"/>
      <c r="H162" s="274"/>
      <c r="I162" s="270"/>
      <c r="J162" s="274"/>
      <c r="K162" s="277"/>
      <c r="O162" s="274"/>
      <c r="P162" s="274"/>
      <c r="Q162" s="274"/>
    </row>
    <row r="163" spans="1:23" s="275" customFormat="1" ht="20.25" customHeight="1">
      <c r="A163" s="274"/>
      <c r="B163" s="258"/>
      <c r="C163" s="274"/>
      <c r="E163" s="270"/>
      <c r="F163" s="274"/>
      <c r="G163" s="270"/>
      <c r="H163" s="274"/>
      <c r="I163" s="270"/>
      <c r="J163" s="274"/>
      <c r="K163" s="277"/>
      <c r="O163" s="274"/>
      <c r="P163" s="274"/>
      <c r="Q163" s="274"/>
    </row>
    <row r="164" spans="1:23" s="275" customFormat="1" ht="20.25" customHeight="1">
      <c r="A164" s="274"/>
      <c r="B164" s="258"/>
      <c r="C164" s="274"/>
      <c r="E164" s="270"/>
      <c r="F164" s="274"/>
      <c r="G164" s="270"/>
      <c r="H164" s="274"/>
      <c r="I164" s="270"/>
      <c r="J164" s="274"/>
      <c r="K164" s="277"/>
      <c r="O164" s="274"/>
      <c r="P164" s="274"/>
      <c r="Q164" s="274"/>
    </row>
    <row r="165" spans="1:23" s="275" customFormat="1" ht="20.25" customHeight="1">
      <c r="A165" s="274"/>
      <c r="B165" s="258"/>
      <c r="C165" s="274"/>
      <c r="E165" s="270"/>
      <c r="F165" s="274"/>
      <c r="G165" s="270"/>
      <c r="H165" s="274"/>
      <c r="I165" s="270"/>
      <c r="J165" s="274"/>
      <c r="K165" s="277"/>
      <c r="O165" s="274"/>
      <c r="P165" s="274"/>
      <c r="Q165" s="274"/>
    </row>
    <row r="166" spans="1:23" s="275" customFormat="1" ht="20.25" customHeight="1">
      <c r="A166" s="274"/>
      <c r="B166" s="258"/>
      <c r="C166" s="274"/>
      <c r="E166" s="270"/>
      <c r="F166" s="274"/>
      <c r="G166" s="270"/>
      <c r="H166" s="274"/>
      <c r="I166" s="270"/>
      <c r="J166" s="274"/>
      <c r="K166" s="277"/>
      <c r="O166" s="274"/>
      <c r="P166" s="274"/>
      <c r="Q166" s="274"/>
    </row>
    <row r="167" spans="1:23" s="275" customFormat="1" ht="20.25" customHeight="1">
      <c r="A167" s="274"/>
      <c r="B167" s="258"/>
      <c r="C167" s="274"/>
      <c r="E167" s="270"/>
      <c r="F167" s="274"/>
      <c r="G167" s="270"/>
      <c r="H167" s="274"/>
      <c r="I167" s="270"/>
      <c r="J167" s="274"/>
      <c r="K167" s="277"/>
      <c r="O167" s="274"/>
      <c r="P167" s="274"/>
      <c r="Q167" s="274"/>
    </row>
    <row r="168" spans="1:23" s="275" customFormat="1" ht="20.25" customHeight="1">
      <c r="A168" s="274"/>
      <c r="B168" s="258"/>
      <c r="C168" s="274"/>
      <c r="E168" s="270"/>
      <c r="F168" s="274"/>
      <c r="G168" s="270"/>
      <c r="H168" s="274"/>
      <c r="I168" s="270"/>
      <c r="J168" s="274"/>
      <c r="K168" s="277"/>
      <c r="O168" s="274"/>
      <c r="P168" s="274"/>
      <c r="Q168" s="274"/>
    </row>
    <row r="169" spans="1:23" s="275" customFormat="1" ht="20.25" customHeight="1">
      <c r="A169" s="274"/>
      <c r="B169" s="258"/>
      <c r="C169" s="274"/>
      <c r="E169" s="270"/>
      <c r="F169" s="274"/>
      <c r="G169" s="270"/>
      <c r="H169" s="274"/>
      <c r="I169" s="270"/>
      <c r="J169" s="274"/>
      <c r="K169" s="277"/>
      <c r="O169" s="274"/>
      <c r="P169" s="274"/>
      <c r="Q169" s="274"/>
    </row>
    <row r="170" spans="1:23" s="275" customFormat="1" ht="20.25" customHeight="1">
      <c r="A170" s="274"/>
      <c r="B170" s="258"/>
      <c r="C170" s="274"/>
      <c r="E170" s="270"/>
      <c r="F170" s="274"/>
      <c r="G170" s="270"/>
      <c r="H170" s="274"/>
      <c r="I170" s="270"/>
      <c r="J170" s="274"/>
      <c r="K170" s="277"/>
      <c r="O170" s="274"/>
      <c r="P170" s="274"/>
      <c r="Q170" s="274"/>
      <c r="R170" s="274"/>
      <c r="S170" s="274"/>
      <c r="T170" s="274"/>
      <c r="U170" s="274"/>
      <c r="V170" s="274"/>
      <c r="W170" s="274"/>
    </row>
    <row r="171" spans="1:23" s="275" customFormat="1" ht="20.25" customHeight="1">
      <c r="A171" s="274"/>
      <c r="B171" s="258"/>
      <c r="C171" s="274"/>
      <c r="E171" s="270"/>
      <c r="F171" s="274"/>
      <c r="G171" s="270"/>
      <c r="H171" s="274"/>
      <c r="I171" s="270"/>
      <c r="J171" s="274"/>
      <c r="K171" s="277"/>
      <c r="O171" s="274"/>
      <c r="P171" s="274"/>
      <c r="Q171" s="274"/>
      <c r="R171" s="274"/>
      <c r="S171" s="274"/>
      <c r="T171" s="274"/>
      <c r="U171" s="274"/>
      <c r="V171" s="274"/>
      <c r="W171" s="274"/>
    </row>
    <row r="182" spans="1:23" ht="20.25" customHeight="1">
      <c r="R182" s="275"/>
      <c r="S182" s="275"/>
      <c r="T182" s="275"/>
      <c r="U182" s="275"/>
      <c r="V182" s="275"/>
      <c r="W182" s="275"/>
    </row>
    <row r="183" spans="1:23" ht="20.25" customHeight="1">
      <c r="R183" s="275"/>
      <c r="S183" s="275"/>
      <c r="T183" s="275"/>
      <c r="U183" s="275"/>
      <c r="V183" s="275"/>
      <c r="W183" s="275"/>
    </row>
    <row r="184" spans="1:23" s="275" customFormat="1" ht="20.25" customHeight="1">
      <c r="A184" s="274"/>
      <c r="B184" s="258"/>
      <c r="C184" s="274"/>
      <c r="E184" s="270"/>
      <c r="F184" s="274"/>
      <c r="G184" s="270"/>
      <c r="H184" s="274"/>
      <c r="I184" s="270"/>
      <c r="J184" s="274"/>
      <c r="K184" s="277"/>
      <c r="O184" s="274"/>
      <c r="P184" s="274"/>
      <c r="Q184" s="274"/>
    </row>
    <row r="185" spans="1:23" s="275" customFormat="1" ht="20.25" customHeight="1">
      <c r="A185" s="274"/>
      <c r="B185" s="258"/>
      <c r="C185" s="274"/>
      <c r="E185" s="270"/>
      <c r="F185" s="274"/>
      <c r="G185" s="270"/>
      <c r="H185" s="274"/>
      <c r="I185" s="270"/>
      <c r="J185" s="274"/>
      <c r="K185" s="277"/>
      <c r="O185" s="274"/>
      <c r="P185" s="274"/>
      <c r="Q185" s="274"/>
    </row>
    <row r="186" spans="1:23" s="275" customFormat="1" ht="20.25" customHeight="1">
      <c r="A186" s="274"/>
      <c r="B186" s="258"/>
      <c r="C186" s="274"/>
      <c r="E186" s="270"/>
      <c r="F186" s="274"/>
      <c r="G186" s="270"/>
      <c r="H186" s="274"/>
      <c r="I186" s="270"/>
      <c r="J186" s="274"/>
      <c r="K186" s="277"/>
      <c r="O186" s="274"/>
      <c r="P186" s="274"/>
      <c r="Q186" s="274"/>
    </row>
    <row r="187" spans="1:23" s="275" customFormat="1" ht="20.25" customHeight="1">
      <c r="A187" s="274"/>
      <c r="B187" s="258"/>
      <c r="C187" s="274"/>
      <c r="E187" s="270"/>
      <c r="F187" s="274"/>
      <c r="G187" s="270"/>
      <c r="H187" s="274"/>
      <c r="I187" s="270"/>
      <c r="J187" s="274"/>
      <c r="K187" s="277"/>
      <c r="O187" s="274"/>
      <c r="P187" s="274"/>
      <c r="Q187" s="274"/>
    </row>
    <row r="188" spans="1:23" s="275" customFormat="1" ht="20.25" customHeight="1">
      <c r="A188" s="274"/>
      <c r="B188" s="258"/>
      <c r="C188" s="274"/>
      <c r="E188" s="270"/>
      <c r="F188" s="274"/>
      <c r="G188" s="270"/>
      <c r="H188" s="274"/>
      <c r="I188" s="270"/>
      <c r="J188" s="274"/>
      <c r="K188" s="277"/>
      <c r="O188" s="274"/>
      <c r="P188" s="274"/>
      <c r="Q188" s="274"/>
    </row>
    <row r="189" spans="1:23" s="275" customFormat="1" ht="20.25" customHeight="1">
      <c r="A189" s="274"/>
      <c r="B189" s="258"/>
      <c r="C189" s="274"/>
      <c r="E189" s="270"/>
      <c r="F189" s="274"/>
      <c r="G189" s="270"/>
      <c r="H189" s="274"/>
      <c r="I189" s="270"/>
      <c r="J189" s="274"/>
      <c r="K189" s="277"/>
      <c r="O189" s="274"/>
      <c r="P189" s="274"/>
      <c r="Q189" s="274"/>
    </row>
    <row r="190" spans="1:23" s="275" customFormat="1" ht="20.25" customHeight="1">
      <c r="A190" s="274"/>
      <c r="B190" s="258"/>
      <c r="C190" s="274"/>
      <c r="E190" s="270"/>
      <c r="F190" s="274"/>
      <c r="G190" s="270"/>
      <c r="H190" s="274"/>
      <c r="I190" s="270"/>
      <c r="J190" s="274"/>
      <c r="K190" s="277"/>
      <c r="O190" s="274"/>
      <c r="P190" s="274"/>
      <c r="Q190" s="274"/>
    </row>
    <row r="191" spans="1:23" s="275" customFormat="1" ht="20.25" customHeight="1">
      <c r="A191" s="274"/>
      <c r="B191" s="258"/>
      <c r="C191" s="274"/>
      <c r="E191" s="270"/>
      <c r="F191" s="274"/>
      <c r="G191" s="270"/>
      <c r="H191" s="274"/>
      <c r="I191" s="270"/>
      <c r="J191" s="274"/>
      <c r="K191" s="277"/>
      <c r="O191" s="274"/>
      <c r="P191" s="274"/>
      <c r="Q191" s="274"/>
    </row>
    <row r="192" spans="1:23" s="275" customFormat="1" ht="20.25" customHeight="1">
      <c r="A192" s="274"/>
      <c r="B192" s="258"/>
      <c r="C192" s="274"/>
      <c r="E192" s="270"/>
      <c r="F192" s="274"/>
      <c r="G192" s="270"/>
      <c r="H192" s="274"/>
      <c r="I192" s="270"/>
      <c r="J192" s="274"/>
      <c r="K192" s="277"/>
      <c r="O192" s="274"/>
      <c r="P192" s="274"/>
      <c r="Q192" s="274"/>
    </row>
    <row r="193" spans="1:23" s="275" customFormat="1" ht="20.25" customHeight="1">
      <c r="A193" s="274"/>
      <c r="B193" s="258"/>
      <c r="C193" s="274"/>
      <c r="E193" s="270"/>
      <c r="F193" s="274"/>
      <c r="G193" s="270"/>
      <c r="H193" s="274"/>
      <c r="I193" s="270"/>
      <c r="J193" s="274"/>
      <c r="K193" s="277"/>
      <c r="O193" s="274"/>
      <c r="P193" s="274"/>
      <c r="Q193" s="274"/>
    </row>
    <row r="194" spans="1:23" s="275" customFormat="1" ht="20.25" customHeight="1">
      <c r="A194" s="274"/>
      <c r="B194" s="258"/>
      <c r="C194" s="274"/>
      <c r="E194" s="270"/>
      <c r="F194" s="274"/>
      <c r="G194" s="270"/>
      <c r="H194" s="274"/>
      <c r="I194" s="270"/>
      <c r="J194" s="274"/>
      <c r="K194" s="277"/>
      <c r="O194" s="274"/>
      <c r="P194" s="274"/>
      <c r="Q194" s="274"/>
    </row>
    <row r="195" spans="1:23" s="275" customFormat="1" ht="20.25" customHeight="1">
      <c r="A195" s="274"/>
      <c r="B195" s="258"/>
      <c r="C195" s="274"/>
      <c r="E195" s="270"/>
      <c r="F195" s="274"/>
      <c r="G195" s="270"/>
      <c r="H195" s="274"/>
      <c r="I195" s="270"/>
      <c r="J195" s="274"/>
      <c r="K195" s="277"/>
      <c r="O195" s="274"/>
      <c r="P195" s="274"/>
      <c r="Q195" s="274"/>
    </row>
    <row r="196" spans="1:23" s="275" customFormat="1" ht="20.25" customHeight="1">
      <c r="A196" s="274"/>
      <c r="B196" s="258"/>
      <c r="C196" s="274"/>
      <c r="E196" s="270"/>
      <c r="F196" s="274"/>
      <c r="G196" s="270"/>
      <c r="H196" s="274"/>
      <c r="I196" s="270"/>
      <c r="J196" s="274"/>
      <c r="K196" s="277"/>
      <c r="O196" s="274"/>
      <c r="P196" s="274"/>
      <c r="Q196" s="274"/>
    </row>
    <row r="197" spans="1:23" s="275" customFormat="1" ht="20.25" customHeight="1">
      <c r="A197" s="274"/>
      <c r="B197" s="258"/>
      <c r="C197" s="274"/>
      <c r="E197" s="270"/>
      <c r="F197" s="274"/>
      <c r="G197" s="270"/>
      <c r="H197" s="274"/>
      <c r="I197" s="270"/>
      <c r="J197" s="274"/>
      <c r="K197" s="277"/>
      <c r="O197" s="274"/>
      <c r="P197" s="274"/>
      <c r="Q197" s="274"/>
    </row>
    <row r="198" spans="1:23" s="275" customFormat="1" ht="20.25" customHeight="1">
      <c r="A198" s="274"/>
      <c r="B198" s="258"/>
      <c r="C198" s="274"/>
      <c r="E198" s="270"/>
      <c r="F198" s="274"/>
      <c r="G198" s="270"/>
      <c r="H198" s="274"/>
      <c r="I198" s="270"/>
      <c r="J198" s="274"/>
      <c r="K198" s="277"/>
      <c r="O198" s="274"/>
      <c r="P198" s="274"/>
      <c r="Q198" s="274"/>
    </row>
    <row r="199" spans="1:23" s="275" customFormat="1" ht="20.25" customHeight="1">
      <c r="A199" s="274"/>
      <c r="B199" s="258"/>
      <c r="C199" s="274"/>
      <c r="E199" s="270"/>
      <c r="F199" s="274"/>
      <c r="G199" s="270"/>
      <c r="H199" s="274"/>
      <c r="I199" s="270"/>
      <c r="J199" s="274"/>
      <c r="K199" s="277"/>
      <c r="O199" s="274"/>
      <c r="P199" s="274"/>
      <c r="Q199" s="274"/>
    </row>
    <row r="200" spans="1:23" s="275" customFormat="1" ht="20.25" customHeight="1">
      <c r="A200" s="274"/>
      <c r="B200" s="258"/>
      <c r="C200" s="274"/>
      <c r="E200" s="270"/>
      <c r="F200" s="274"/>
      <c r="G200" s="270"/>
      <c r="H200" s="274"/>
      <c r="I200" s="270"/>
      <c r="J200" s="274"/>
      <c r="K200" s="277"/>
      <c r="O200" s="274"/>
      <c r="P200" s="274"/>
      <c r="Q200" s="274"/>
    </row>
    <row r="201" spans="1:23" s="275" customFormat="1" ht="20.25" customHeight="1">
      <c r="A201" s="274"/>
      <c r="B201" s="258"/>
      <c r="C201" s="274"/>
      <c r="E201" s="270"/>
      <c r="F201" s="274"/>
      <c r="G201" s="270"/>
      <c r="H201" s="274"/>
      <c r="I201" s="270"/>
      <c r="J201" s="274"/>
      <c r="K201" s="277"/>
      <c r="O201" s="274"/>
      <c r="P201" s="274"/>
      <c r="Q201" s="274"/>
    </row>
    <row r="202" spans="1:23" s="275" customFormat="1" ht="20.25" customHeight="1">
      <c r="A202" s="274"/>
      <c r="B202" s="258"/>
      <c r="C202" s="274"/>
      <c r="E202" s="270"/>
      <c r="F202" s="274"/>
      <c r="G202" s="270"/>
      <c r="H202" s="274"/>
      <c r="I202" s="270"/>
      <c r="J202" s="274"/>
      <c r="K202" s="277"/>
      <c r="O202" s="274"/>
      <c r="P202" s="274"/>
      <c r="Q202" s="274"/>
    </row>
    <row r="203" spans="1:23" s="275" customFormat="1" ht="20.25" customHeight="1">
      <c r="A203" s="274"/>
      <c r="B203" s="258"/>
      <c r="C203" s="274"/>
      <c r="E203" s="270"/>
      <c r="F203" s="274"/>
      <c r="G203" s="270"/>
      <c r="H203" s="274"/>
      <c r="I203" s="270"/>
      <c r="J203" s="274"/>
      <c r="K203" s="277"/>
      <c r="O203" s="274"/>
      <c r="P203" s="274"/>
      <c r="Q203" s="274"/>
      <c r="R203" s="274"/>
      <c r="S203" s="274"/>
      <c r="T203" s="274"/>
      <c r="U203" s="274"/>
      <c r="V203" s="274"/>
      <c r="W203" s="274"/>
    </row>
    <row r="204" spans="1:23" s="275" customFormat="1" ht="20.25" customHeight="1">
      <c r="A204" s="274"/>
      <c r="B204" s="258"/>
      <c r="C204" s="274"/>
      <c r="E204" s="270"/>
      <c r="F204" s="274"/>
      <c r="G204" s="270"/>
      <c r="H204" s="274"/>
      <c r="I204" s="270"/>
      <c r="J204" s="274"/>
      <c r="K204" s="277"/>
      <c r="O204" s="274"/>
      <c r="P204" s="274"/>
      <c r="Q204" s="274"/>
      <c r="R204" s="274"/>
      <c r="S204" s="274"/>
      <c r="T204" s="274"/>
      <c r="U204" s="274"/>
      <c r="V204" s="274"/>
      <c r="W204" s="274"/>
    </row>
  </sheetData>
  <mergeCells count="8">
    <mergeCell ref="B60:B61"/>
    <mergeCell ref="H9:H10"/>
    <mergeCell ref="H28:H29"/>
    <mergeCell ref="D75:J75"/>
    <mergeCell ref="D73:J73"/>
    <mergeCell ref="D74:J74"/>
    <mergeCell ref="H49:H50"/>
    <mergeCell ref="H62:H63"/>
  </mergeCells>
  <pageMargins left="0.47" right="0" top="0.3" bottom="0" header="0.24" footer="0"/>
  <pageSetup paperSize="9" scale="51" orientation="portrait" r:id="rId1"/>
  <headerFooter alignWithMargins="0">
    <oddFooter>&amp;L&amp;12BS, &amp;D   LGC, &amp;T&amp;R&amp;"Arial,Fett"&amp;12&amp;P</oddFooter>
  </headerFooter>
  <ignoredErrors>
    <ignoredError sqref="J10 J29 J63 J50"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D1:U168"/>
  <sheetViews>
    <sheetView showGridLines="0" zoomScale="70" zoomScaleNormal="70" zoomScaleSheetLayoutView="100" workbookViewId="0">
      <pane ySplit="6" topLeftCell="A7" activePane="bottomLeft" state="frozen"/>
      <selection activeCell="L1" sqref="L1:N1048576"/>
      <selection pane="bottomLeft" activeCell="B61" sqref="B61"/>
    </sheetView>
  </sheetViews>
  <sheetFormatPr defaultColWidth="11.453125" defaultRowHeight="20.25" customHeight="1"/>
  <cols>
    <col min="1" max="1" width="1.81640625" style="423" customWidth="1"/>
    <col min="2" max="2" width="23.36328125" style="423" customWidth="1"/>
    <col min="3" max="3" width="5.90625" style="423" customWidth="1"/>
    <col min="4" max="4" width="62.6328125" style="423" customWidth="1"/>
    <col min="5" max="5" width="2.36328125" style="423" customWidth="1"/>
    <col min="6" max="8" width="20" style="423" customWidth="1"/>
    <col min="9" max="9" width="16.36328125" style="423" customWidth="1"/>
    <col min="10" max="10" width="13.36328125" style="423" customWidth="1"/>
    <col min="11" max="11" width="12.54296875" style="423" customWidth="1"/>
    <col min="12" max="12" width="12" style="423" customWidth="1"/>
    <col min="13" max="13" width="11.36328125" style="423" customWidth="1"/>
    <col min="14" max="14" width="2.54296875" style="423" customWidth="1"/>
    <col min="15" max="15" width="12.08984375" style="423" customWidth="1"/>
    <col min="16" max="16384" width="11.453125" style="423"/>
  </cols>
  <sheetData>
    <row r="1" spans="4:15" ht="20.25" customHeight="1">
      <c r="D1" s="672"/>
      <c r="E1" s="672"/>
    </row>
    <row r="2" spans="4:15" ht="20.25" customHeight="1">
      <c r="D2" s="672"/>
      <c r="E2" s="672"/>
    </row>
    <row r="3" spans="4:15" ht="20.25" customHeight="1">
      <c r="D3" s="672"/>
      <c r="E3" s="672"/>
    </row>
    <row r="4" spans="4:15" ht="20.25" customHeight="1">
      <c r="D4" s="442" t="s">
        <v>449</v>
      </c>
      <c r="E4" s="442"/>
    </row>
    <row r="5" spans="4:15" ht="20.25" customHeight="1">
      <c r="D5" s="388" t="s">
        <v>325</v>
      </c>
      <c r="E5" s="388"/>
    </row>
    <row r="8" spans="4:15" ht="20.25" customHeight="1">
      <c r="D8" s="673" t="s">
        <v>38</v>
      </c>
      <c r="E8" s="673"/>
      <c r="F8" s="673"/>
    </row>
    <row r="10" spans="4:15" ht="20.25" customHeight="1">
      <c r="D10" s="674" t="s">
        <v>326</v>
      </c>
      <c r="E10" s="674"/>
      <c r="F10" s="675"/>
      <c r="G10" s="676"/>
      <c r="H10" s="676"/>
      <c r="I10" s="676"/>
      <c r="J10" s="676"/>
      <c r="K10" s="676"/>
      <c r="L10" s="676"/>
      <c r="M10" s="676"/>
      <c r="N10" s="676"/>
    </row>
    <row r="11" spans="4:15" ht="20.25" customHeight="1">
      <c r="D11" s="673"/>
      <c r="E11" s="673"/>
      <c r="F11" s="673"/>
    </row>
    <row r="12" spans="4:15" ht="20.25" customHeight="1">
      <c r="D12" s="673"/>
      <c r="E12" s="673"/>
      <c r="F12" s="673"/>
      <c r="O12" s="677"/>
    </row>
    <row r="13" spans="4:15" ht="20.25" customHeight="1">
      <c r="D13" s="673"/>
      <c r="E13" s="673"/>
      <c r="F13" s="673"/>
      <c r="O13" s="677"/>
    </row>
    <row r="14" spans="4:15" ht="20.25" customHeight="1">
      <c r="D14" s="673"/>
      <c r="E14" s="673"/>
      <c r="F14" s="673"/>
      <c r="O14" s="677"/>
    </row>
    <row r="15" spans="4:15" ht="20.25" customHeight="1">
      <c r="D15" s="678"/>
      <c r="E15" s="678"/>
      <c r="F15" s="678"/>
      <c r="G15" s="678"/>
      <c r="H15" s="678"/>
      <c r="I15" s="678"/>
      <c r="J15" s="678"/>
      <c r="K15" s="678"/>
      <c r="L15" s="678"/>
      <c r="M15" s="678"/>
      <c r="N15" s="678"/>
      <c r="O15" s="678"/>
    </row>
    <row r="16" spans="4:15" ht="20.25" customHeight="1">
      <c r="D16" s="679" t="s">
        <v>327</v>
      </c>
      <c r="E16" s="679"/>
      <c r="F16" s="680"/>
      <c r="G16" s="681"/>
      <c r="H16" s="681"/>
      <c r="I16" s="681"/>
      <c r="J16" s="681"/>
      <c r="K16" s="681"/>
      <c r="L16" s="681"/>
      <c r="M16" s="681"/>
      <c r="N16" s="681"/>
      <c r="O16" s="678"/>
    </row>
    <row r="17" spans="4:15" ht="20.25" customHeight="1">
      <c r="D17" s="680"/>
      <c r="E17" s="680"/>
      <c r="F17" s="680"/>
      <c r="G17" s="678"/>
      <c r="O17" s="677"/>
    </row>
    <row r="18" spans="4:15" ht="20.25" customHeight="1">
      <c r="D18" s="682"/>
      <c r="E18" s="682"/>
      <c r="F18" s="682"/>
      <c r="G18" s="678"/>
      <c r="M18" s="678"/>
      <c r="N18" s="678"/>
      <c r="O18" s="677"/>
    </row>
    <row r="19" spans="4:15" ht="20.25" customHeight="1">
      <c r="D19" s="682"/>
      <c r="E19" s="682"/>
      <c r="F19" s="682"/>
      <c r="G19" s="678"/>
      <c r="M19" s="678"/>
      <c r="N19" s="678"/>
      <c r="O19" s="677"/>
    </row>
    <row r="20" spans="4:15" ht="20.25" customHeight="1">
      <c r="D20" s="682"/>
      <c r="E20" s="682"/>
      <c r="F20" s="682"/>
      <c r="G20" s="678"/>
      <c r="M20" s="678"/>
      <c r="N20" s="678"/>
      <c r="O20" s="677"/>
    </row>
    <row r="21" spans="4:15" ht="20.25" customHeight="1">
      <c r="D21" s="682"/>
      <c r="E21" s="682"/>
      <c r="F21" s="682"/>
      <c r="G21" s="678"/>
      <c r="M21" s="678"/>
      <c r="N21" s="678"/>
      <c r="O21" s="677"/>
    </row>
    <row r="22" spans="4:15" ht="20.25" customHeight="1">
      <c r="D22" s="682"/>
      <c r="E22" s="682"/>
      <c r="F22" s="682"/>
      <c r="G22" s="678"/>
      <c r="M22" s="678"/>
      <c r="N22" s="678"/>
      <c r="O22" s="677"/>
    </row>
    <row r="23" spans="4:15" ht="20.25" customHeight="1">
      <c r="D23" s="682"/>
      <c r="E23" s="682"/>
      <c r="F23" s="682"/>
      <c r="G23" s="678"/>
    </row>
    <row r="24" spans="4:15" ht="20.25" customHeight="1">
      <c r="D24" s="674" t="s">
        <v>338</v>
      </c>
      <c r="E24" s="674"/>
      <c r="F24" s="675"/>
      <c r="G24" s="676"/>
      <c r="H24" s="676"/>
      <c r="I24" s="676"/>
      <c r="J24" s="676"/>
      <c r="K24" s="676"/>
      <c r="L24" s="676"/>
      <c r="M24" s="676"/>
      <c r="N24" s="676"/>
      <c r="O24" s="677"/>
    </row>
    <row r="25" spans="4:15" ht="20.25" customHeight="1">
      <c r="D25" s="673"/>
      <c r="E25" s="673"/>
      <c r="F25" s="682"/>
      <c r="G25" s="678"/>
      <c r="O25" s="677"/>
    </row>
    <row r="26" spans="4:15" ht="20.25" customHeight="1">
      <c r="D26" s="682"/>
      <c r="E26" s="682"/>
      <c r="F26" s="682"/>
      <c r="G26" s="678"/>
      <c r="O26" s="677"/>
    </row>
    <row r="27" spans="4:15" ht="20.25" customHeight="1">
      <c r="D27" s="682"/>
      <c r="E27" s="682"/>
      <c r="F27" s="682"/>
      <c r="G27" s="678"/>
      <c r="M27" s="678"/>
      <c r="N27" s="678"/>
      <c r="O27" s="677"/>
    </row>
    <row r="28" spans="4:15" ht="20.25" customHeight="1">
      <c r="D28" s="682"/>
      <c r="E28" s="682"/>
      <c r="F28" s="682"/>
      <c r="G28" s="678"/>
      <c r="M28" s="678"/>
      <c r="N28" s="678"/>
      <c r="O28" s="677"/>
    </row>
    <row r="29" spans="4:15" ht="20.25" customHeight="1">
      <c r="D29" s="682"/>
      <c r="E29" s="682"/>
      <c r="F29" s="682"/>
      <c r="G29" s="678"/>
      <c r="M29" s="678"/>
      <c r="N29" s="678"/>
      <c r="O29" s="677"/>
    </row>
    <row r="30" spans="4:15" ht="20.25" customHeight="1">
      <c r="D30" s="682"/>
      <c r="E30" s="682"/>
      <c r="F30" s="682"/>
      <c r="G30" s="678"/>
      <c r="M30" s="678"/>
      <c r="N30" s="678"/>
      <c r="O30" s="677"/>
    </row>
    <row r="31" spans="4:15" ht="20.25" customHeight="1">
      <c r="D31" s="682"/>
      <c r="E31" s="682"/>
      <c r="F31" s="682"/>
      <c r="G31" s="678"/>
      <c r="M31" s="678"/>
      <c r="N31" s="678"/>
      <c r="O31" s="677"/>
    </row>
    <row r="32" spans="4:15" ht="20.25" customHeight="1">
      <c r="D32" s="682"/>
      <c r="E32" s="682"/>
      <c r="F32" s="682"/>
      <c r="G32" s="678"/>
      <c r="M32" s="678"/>
      <c r="N32" s="678"/>
      <c r="O32" s="677"/>
    </row>
    <row r="33" spans="4:15" ht="20.25" customHeight="1">
      <c r="D33" s="682"/>
      <c r="E33" s="682"/>
      <c r="F33" s="682"/>
      <c r="G33" s="678"/>
      <c r="M33" s="678"/>
      <c r="N33" s="678"/>
      <c r="O33" s="677"/>
    </row>
    <row r="34" spans="4:15" ht="20.25" customHeight="1">
      <c r="D34" s="682"/>
      <c r="E34" s="682"/>
      <c r="F34" s="682"/>
      <c r="G34" s="678"/>
      <c r="M34" s="678"/>
      <c r="N34" s="678"/>
      <c r="O34" s="677"/>
    </row>
    <row r="35" spans="4:15" ht="20.25" customHeight="1">
      <c r="D35" s="682"/>
      <c r="E35" s="682"/>
      <c r="F35" s="682"/>
      <c r="G35" s="678"/>
      <c r="M35" s="678"/>
      <c r="N35" s="678"/>
      <c r="O35" s="677"/>
    </row>
    <row r="36" spans="4:15" ht="20.25" customHeight="1">
      <c r="D36" s="682"/>
      <c r="E36" s="682"/>
      <c r="F36" s="682"/>
      <c r="G36" s="678"/>
      <c r="M36" s="678"/>
      <c r="N36" s="678"/>
      <c r="O36" s="677"/>
    </row>
    <row r="37" spans="4:15" ht="20.25" customHeight="1">
      <c r="D37" s="682"/>
      <c r="E37" s="682"/>
      <c r="F37" s="682"/>
      <c r="G37" s="678"/>
      <c r="O37" s="677"/>
    </row>
    <row r="38" spans="4:15" ht="20.25" customHeight="1">
      <c r="D38" s="682"/>
      <c r="E38" s="682"/>
      <c r="F38" s="682"/>
      <c r="G38" s="678"/>
      <c r="O38" s="677"/>
    </row>
    <row r="39" spans="4:15" ht="20.25" customHeight="1">
      <c r="D39" s="682"/>
      <c r="E39" s="682"/>
      <c r="F39" s="682"/>
      <c r="G39" s="678"/>
      <c r="O39" s="677"/>
    </row>
    <row r="40" spans="4:15" ht="20.25" customHeight="1">
      <c r="D40" s="682"/>
      <c r="E40" s="682"/>
      <c r="F40" s="682"/>
      <c r="G40" s="678"/>
      <c r="O40" s="677"/>
    </row>
    <row r="41" spans="4:15" ht="20.25" customHeight="1">
      <c r="D41" s="682"/>
      <c r="E41" s="682"/>
      <c r="F41" s="682"/>
      <c r="G41" s="678"/>
      <c r="O41" s="677"/>
    </row>
    <row r="42" spans="4:15" ht="20.25" customHeight="1">
      <c r="D42" s="682"/>
      <c r="E42" s="682"/>
      <c r="F42" s="682"/>
      <c r="G42" s="678"/>
      <c r="O42" s="677"/>
    </row>
    <row r="43" spans="4:15" ht="20.25" customHeight="1">
      <c r="D43" s="682"/>
      <c r="E43" s="682"/>
      <c r="F43" s="682"/>
      <c r="G43" s="678"/>
      <c r="O43" s="677"/>
    </row>
    <row r="44" spans="4:15" ht="20.25" customHeight="1">
      <c r="D44" s="682"/>
      <c r="E44" s="682"/>
      <c r="F44" s="682"/>
      <c r="G44" s="678"/>
      <c r="O44" s="677"/>
    </row>
    <row r="45" spans="4:15" ht="20.25" customHeight="1">
      <c r="D45" s="682"/>
      <c r="E45" s="682"/>
      <c r="F45" s="682"/>
      <c r="G45" s="678"/>
      <c r="O45" s="677"/>
    </row>
    <row r="46" spans="4:15" ht="20.25" customHeight="1">
      <c r="D46" s="682"/>
      <c r="E46" s="682"/>
      <c r="F46" s="682"/>
      <c r="G46" s="678"/>
    </row>
    <row r="47" spans="4:15" ht="20.25" customHeight="1">
      <c r="D47" s="682"/>
      <c r="E47" s="682"/>
      <c r="F47" s="682"/>
      <c r="G47" s="678"/>
    </row>
    <row r="48" spans="4:15" ht="20.25" customHeight="1">
      <c r="D48" s="682"/>
      <c r="E48" s="682"/>
      <c r="F48" s="682"/>
      <c r="G48" s="678"/>
    </row>
    <row r="49" spans="4:13" ht="20.25" customHeight="1">
      <c r="D49" s="682"/>
      <c r="E49" s="682"/>
      <c r="F49" s="682"/>
      <c r="G49" s="678"/>
    </row>
    <row r="50" spans="4:13" ht="20.25" customHeight="1">
      <c r="D50" s="682"/>
      <c r="E50" s="682"/>
      <c r="F50" s="682"/>
      <c r="G50" s="678"/>
    </row>
    <row r="51" spans="4:13" ht="20.25" customHeight="1">
      <c r="D51" s="682"/>
      <c r="E51" s="682"/>
      <c r="F51" s="682"/>
      <c r="G51" s="678"/>
    </row>
    <row r="52" spans="4:13" ht="20.25" customHeight="1">
      <c r="D52" s="674" t="s">
        <v>339</v>
      </c>
      <c r="E52" s="820"/>
      <c r="F52" s="820"/>
      <c r="G52" s="821"/>
      <c r="H52" s="821"/>
    </row>
    <row r="53" spans="4:13" ht="20.25" customHeight="1">
      <c r="D53" s="682"/>
      <c r="E53" s="682"/>
      <c r="F53" s="682"/>
      <c r="G53" s="678"/>
    </row>
    <row r="54" spans="4:13" ht="20.25" customHeight="1">
      <c r="D54" s="423" t="s">
        <v>340</v>
      </c>
      <c r="E54" s="683"/>
      <c r="F54" s="682"/>
      <c r="G54" s="678"/>
    </row>
    <row r="55" spans="4:13" ht="20.25" customHeight="1">
      <c r="D55" s="683"/>
      <c r="E55" s="683"/>
      <c r="F55" s="682"/>
      <c r="G55" s="678"/>
    </row>
    <row r="56" spans="4:13" ht="20.25" customHeight="1">
      <c r="D56" s="252" t="s">
        <v>0</v>
      </c>
      <c r="E56" s="684"/>
      <c r="F56" s="410" t="s">
        <v>345</v>
      </c>
      <c r="G56" s="678"/>
      <c r="M56" s="683"/>
    </row>
    <row r="57" spans="4:13" ht="20.25" customHeight="1" thickBot="1">
      <c r="D57" s="411"/>
      <c r="E57" s="252"/>
      <c r="F57" s="411"/>
      <c r="G57" s="412"/>
      <c r="M57" s="683"/>
    </row>
    <row r="58" spans="4:13" ht="20.25" customHeight="1">
      <c r="D58" s="685"/>
      <c r="E58" s="499"/>
      <c r="F58" s="686"/>
      <c r="G58" s="687"/>
      <c r="M58" s="683"/>
    </row>
    <row r="59" spans="4:13" ht="20.25" customHeight="1">
      <c r="D59" s="391" t="s">
        <v>341</v>
      </c>
      <c r="E59" s="499"/>
      <c r="F59" s="661">
        <v>237.997206023356</v>
      </c>
      <c r="G59" s="632"/>
    </row>
    <row r="60" spans="4:13" ht="20.25" customHeight="1">
      <c r="D60" s="391" t="s">
        <v>342</v>
      </c>
      <c r="E60" s="499"/>
      <c r="F60" s="638">
        <v>15</v>
      </c>
      <c r="G60" s="632"/>
    </row>
    <row r="61" spans="4:13" ht="20.25" customHeight="1">
      <c r="D61" s="391" t="s">
        <v>343</v>
      </c>
      <c r="E61" s="499"/>
      <c r="F61" s="661">
        <v>235.62902</v>
      </c>
      <c r="G61" s="688"/>
    </row>
    <row r="62" spans="4:13" ht="20.25" customHeight="1">
      <c r="D62" s="391" t="s">
        <v>344</v>
      </c>
      <c r="E62" s="499"/>
      <c r="F62" s="638">
        <v>15</v>
      </c>
      <c r="G62" s="688"/>
    </row>
    <row r="63" spans="4:13" ht="20.25" customHeight="1">
      <c r="D63" s="682"/>
      <c r="E63" s="682"/>
      <c r="F63" s="689"/>
      <c r="G63" s="678"/>
    </row>
    <row r="64" spans="4:13" ht="20.25" customHeight="1">
      <c r="D64" s="682"/>
      <c r="E64" s="682"/>
      <c r="F64" s="682"/>
      <c r="G64" s="678"/>
    </row>
    <row r="65" spans="4:15" ht="20.25" customHeight="1">
      <c r="D65" s="682"/>
      <c r="E65" s="682"/>
      <c r="F65" s="682"/>
      <c r="G65" s="678"/>
    </row>
    <row r="66" spans="4:15" ht="20.25" customHeight="1">
      <c r="D66" s="682"/>
      <c r="E66" s="682"/>
      <c r="F66" s="682"/>
      <c r="G66" s="678"/>
    </row>
    <row r="67" spans="4:15" ht="20.25" customHeight="1">
      <c r="D67" s="674" t="s">
        <v>346</v>
      </c>
      <c r="E67" s="682"/>
      <c r="F67" s="682"/>
      <c r="G67" s="678"/>
    </row>
    <row r="68" spans="4:15" ht="20.25" customHeight="1">
      <c r="D68" s="690"/>
      <c r="E68" s="682"/>
      <c r="F68" s="682"/>
      <c r="G68" s="678"/>
    </row>
    <row r="69" spans="4:15" ht="20.25" customHeight="1">
      <c r="D69" s="691" t="s">
        <v>430</v>
      </c>
      <c r="E69" s="682"/>
      <c r="F69" s="682"/>
      <c r="G69" s="678"/>
    </row>
    <row r="70" spans="4:15" ht="20.25" customHeight="1">
      <c r="D70" s="690"/>
      <c r="E70" s="682"/>
      <c r="F70" s="682"/>
      <c r="G70" s="678"/>
    </row>
    <row r="71" spans="4:15" ht="20.25" customHeight="1">
      <c r="D71" s="252" t="s">
        <v>0</v>
      </c>
      <c r="E71" s="684"/>
      <c r="F71" s="410">
        <v>2019</v>
      </c>
      <c r="G71" s="678"/>
    </row>
    <row r="72" spans="4:15" ht="20.25" customHeight="1" thickBot="1">
      <c r="D72" s="411"/>
      <c r="E72" s="252"/>
      <c r="F72" s="411"/>
      <c r="G72" s="678"/>
    </row>
    <row r="73" spans="4:15" ht="20.25" customHeight="1">
      <c r="D73" s="685"/>
      <c r="E73" s="499"/>
      <c r="F73" s="686"/>
      <c r="G73" s="678"/>
    </row>
    <row r="74" spans="4:15" ht="20.25" customHeight="1">
      <c r="D74" s="432" t="s">
        <v>347</v>
      </c>
      <c r="E74" s="453"/>
      <c r="F74" s="638">
        <v>31.28</v>
      </c>
      <c r="G74" s="678"/>
      <c r="H74" s="678"/>
      <c r="I74" s="678"/>
      <c r="J74" s="678"/>
      <c r="K74" s="678"/>
    </row>
    <row r="75" spans="4:15" ht="20.25" customHeight="1">
      <c r="D75" s="432" t="s">
        <v>348</v>
      </c>
      <c r="E75" s="453"/>
      <c r="F75" s="638">
        <v>8.85</v>
      </c>
      <c r="G75" s="678"/>
      <c r="H75" s="678"/>
      <c r="I75" s="678"/>
      <c r="J75" s="678"/>
      <c r="K75" s="678"/>
    </row>
    <row r="76" spans="4:15" ht="20.25" customHeight="1">
      <c r="D76" s="721"/>
      <c r="E76" s="682"/>
      <c r="F76" s="682"/>
      <c r="G76" s="678"/>
      <c r="H76" s="678"/>
      <c r="I76" s="678"/>
      <c r="J76" s="678"/>
      <c r="K76" s="678"/>
    </row>
    <row r="77" spans="4:15" ht="20.25" customHeight="1">
      <c r="D77" s="681" t="s">
        <v>429</v>
      </c>
      <c r="E77" s="682"/>
      <c r="F77" s="682"/>
      <c r="G77" s="678"/>
      <c r="H77" s="678"/>
      <c r="I77" s="678"/>
      <c r="J77" s="678"/>
      <c r="K77" s="678"/>
    </row>
    <row r="78" spans="4:15" ht="20.25" customHeight="1">
      <c r="D78" s="682"/>
      <c r="E78" s="682"/>
      <c r="F78" s="682"/>
      <c r="G78" s="678"/>
      <c r="H78" s="678"/>
      <c r="I78" s="678"/>
      <c r="J78" s="678"/>
      <c r="K78" s="678"/>
    </row>
    <row r="79" spans="4:15" ht="20.25" customHeight="1">
      <c r="D79" s="674" t="s">
        <v>230</v>
      </c>
      <c r="E79" s="674"/>
      <c r="F79" s="675"/>
      <c r="G79" s="676"/>
      <c r="H79" s="676"/>
      <c r="I79" s="676"/>
      <c r="J79" s="676"/>
      <c r="K79" s="676"/>
      <c r="L79" s="676"/>
      <c r="M79" s="676"/>
      <c r="N79" s="676"/>
      <c r="O79" s="684"/>
    </row>
    <row r="80" spans="4:15" ht="20.25" customHeight="1">
      <c r="G80" s="684"/>
      <c r="H80" s="684"/>
      <c r="I80" s="684"/>
      <c r="J80" s="684"/>
      <c r="K80" s="684"/>
      <c r="L80" s="684"/>
      <c r="M80" s="684"/>
      <c r="N80" s="684"/>
      <c r="O80" s="684"/>
    </row>
    <row r="81" spans="4:15" ht="20.25" customHeight="1">
      <c r="D81" s="692"/>
      <c r="E81" s="692"/>
      <c r="F81" s="879" t="s">
        <v>1</v>
      </c>
      <c r="G81" s="879"/>
      <c r="I81" s="881" t="s">
        <v>2</v>
      </c>
      <c r="J81" s="881"/>
    </row>
    <row r="82" spans="4:15" ht="20.25" customHeight="1">
      <c r="D82" s="688"/>
      <c r="E82" s="688"/>
      <c r="F82" s="880" t="s">
        <v>71</v>
      </c>
      <c r="G82" s="880"/>
      <c r="I82" s="878" t="s">
        <v>3</v>
      </c>
      <c r="J82" s="878"/>
    </row>
    <row r="83" spans="4:15" ht="20.25" customHeight="1">
      <c r="D83" s="688"/>
      <c r="E83" s="688"/>
      <c r="F83" s="693"/>
      <c r="G83" s="693"/>
      <c r="I83" s="694"/>
      <c r="J83" s="694"/>
    </row>
    <row r="84" spans="4:15" ht="20.25" customHeight="1">
      <c r="D84" s="688"/>
      <c r="E84" s="688"/>
      <c r="F84" s="695" t="s">
        <v>452</v>
      </c>
      <c r="G84" s="695" t="s">
        <v>453</v>
      </c>
      <c r="I84" s="695">
        <v>2019</v>
      </c>
      <c r="J84" s="695">
        <v>2018</v>
      </c>
    </row>
    <row r="85" spans="4:15" ht="20.25" customHeight="1" thickBot="1">
      <c r="D85" s="688"/>
      <c r="E85" s="688"/>
      <c r="F85" s="300"/>
      <c r="G85" s="300"/>
      <c r="I85" s="300"/>
      <c r="J85" s="300"/>
    </row>
    <row r="86" spans="4:15" ht="20.25" customHeight="1">
      <c r="D86" s="688"/>
      <c r="E86" s="688"/>
      <c r="F86" s="686"/>
      <c r="G86" s="686"/>
      <c r="H86" s="678"/>
      <c r="I86" s="686"/>
      <c r="J86" s="686"/>
    </row>
    <row r="87" spans="4:15" ht="20.25" customHeight="1">
      <c r="D87" s="432" t="s">
        <v>72</v>
      </c>
      <c r="E87" s="688"/>
      <c r="F87" s="722">
        <v>0.96840000000000004</v>
      </c>
      <c r="G87" s="722">
        <v>0.98499999999999999</v>
      </c>
      <c r="H87" s="678"/>
      <c r="I87" s="722">
        <v>0.99375999999999998</v>
      </c>
      <c r="J87" s="722">
        <v>0.97860000000000003</v>
      </c>
    </row>
    <row r="88" spans="4:15" ht="20.25" customHeight="1">
      <c r="D88" s="432" t="s">
        <v>73</v>
      </c>
      <c r="E88" s="688"/>
      <c r="F88" s="722">
        <v>1.2725299999999999</v>
      </c>
      <c r="G88" s="722">
        <v>1.2545999999999999</v>
      </c>
      <c r="H88" s="678"/>
      <c r="I88" s="722">
        <v>1.26892</v>
      </c>
      <c r="J88" s="722">
        <v>1.3049999999999999</v>
      </c>
    </row>
    <row r="89" spans="4:15" ht="20.25" customHeight="1">
      <c r="D89" s="432" t="s">
        <v>8</v>
      </c>
      <c r="E89" s="688"/>
      <c r="F89" s="722">
        <v>1.08558</v>
      </c>
      <c r="G89" s="722">
        <v>1.1259999999999999</v>
      </c>
      <c r="H89" s="678"/>
      <c r="I89" s="722">
        <v>1.1124499999999999</v>
      </c>
      <c r="J89" s="722">
        <v>1.1549</v>
      </c>
    </row>
    <row r="90" spans="4:15" ht="20.25" customHeight="1">
      <c r="D90" s="688"/>
      <c r="E90" s="688"/>
      <c r="F90" s="678"/>
      <c r="G90" s="678"/>
      <c r="H90" s="696"/>
      <c r="I90" s="678"/>
      <c r="J90" s="678"/>
      <c r="K90" s="697"/>
      <c r="L90" s="697"/>
      <c r="M90" s="678"/>
      <c r="N90" s="698"/>
      <c r="O90" s="699"/>
    </row>
    <row r="91" spans="4:15" ht="20.25" customHeight="1">
      <c r="D91" s="688"/>
      <c r="E91" s="688"/>
      <c r="F91" s="688"/>
      <c r="G91" s="688"/>
      <c r="H91" s="696"/>
      <c r="I91" s="696"/>
      <c r="J91" s="698"/>
      <c r="K91" s="697"/>
      <c r="L91" s="697"/>
      <c r="M91" s="678"/>
      <c r="N91" s="698"/>
      <c r="O91" s="699"/>
    </row>
    <row r="92" spans="4:15" ht="20.25" customHeight="1">
      <c r="D92" s="674" t="s">
        <v>231</v>
      </c>
      <c r="E92" s="674"/>
      <c r="F92" s="675"/>
      <c r="G92" s="676"/>
      <c r="H92" s="676"/>
      <c r="I92" s="676"/>
      <c r="J92" s="676"/>
      <c r="K92" s="676"/>
      <c r="L92" s="676"/>
      <c r="M92" s="676"/>
      <c r="N92" s="676"/>
    </row>
    <row r="93" spans="4:15" s="678" customFormat="1" ht="20.25" customHeight="1">
      <c r="D93" s="679"/>
      <c r="E93" s="679"/>
      <c r="F93" s="680"/>
      <c r="G93" s="681"/>
      <c r="H93" s="681"/>
      <c r="I93" s="681"/>
      <c r="J93" s="681"/>
      <c r="K93" s="681"/>
      <c r="L93" s="681"/>
      <c r="M93" s="681"/>
      <c r="N93" s="681"/>
    </row>
    <row r="94" spans="4:15" s="678" customFormat="1" ht="20.25" customHeight="1">
      <c r="D94" s="679"/>
      <c r="E94" s="679"/>
      <c r="F94" s="680"/>
      <c r="G94" s="681"/>
      <c r="H94" s="681"/>
      <c r="I94" s="681"/>
      <c r="J94" s="681"/>
      <c r="K94" s="681"/>
      <c r="L94" s="681"/>
      <c r="M94" s="681"/>
      <c r="N94" s="681"/>
    </row>
    <row r="95" spans="4:15" s="678" customFormat="1" ht="20.25" customHeight="1">
      <c r="D95" s="679"/>
      <c r="E95" s="679"/>
      <c r="F95" s="680"/>
      <c r="G95" s="681"/>
      <c r="H95" s="681"/>
      <c r="I95" s="681"/>
      <c r="J95" s="681"/>
      <c r="K95" s="681"/>
      <c r="L95" s="681"/>
      <c r="M95" s="681"/>
      <c r="N95" s="681"/>
    </row>
    <row r="96" spans="4:15" s="678" customFormat="1" ht="20.25" customHeight="1">
      <c r="D96" s="679"/>
      <c r="E96" s="679"/>
      <c r="F96" s="680"/>
      <c r="G96" s="681"/>
      <c r="H96" s="681"/>
      <c r="I96" s="681"/>
      <c r="J96" s="681"/>
      <c r="K96" s="681"/>
      <c r="L96" s="681"/>
      <c r="M96" s="681"/>
      <c r="N96" s="681"/>
    </row>
    <row r="97" spans="4:18" s="678" customFormat="1" ht="20.25" customHeight="1">
      <c r="D97" s="679"/>
      <c r="E97" s="679"/>
      <c r="F97" s="680"/>
      <c r="G97" s="681"/>
      <c r="H97" s="681"/>
      <c r="I97" s="681"/>
      <c r="J97" s="681"/>
      <c r="K97" s="681"/>
      <c r="L97" s="681"/>
      <c r="M97" s="681"/>
      <c r="N97" s="681"/>
      <c r="O97" s="723"/>
    </row>
    <row r="98" spans="4:18" ht="20.25" customHeight="1">
      <c r="D98" s="673"/>
      <c r="E98" s="673"/>
      <c r="F98" s="700"/>
      <c r="G98" s="700"/>
      <c r="H98" s="700"/>
      <c r="I98" s="700"/>
      <c r="J98" s="700"/>
      <c r="K98" s="700"/>
      <c r="M98" s="678"/>
      <c r="O98" s="701"/>
      <c r="P98" s="701"/>
      <c r="Q98" s="701"/>
      <c r="R98" s="701"/>
    </row>
    <row r="99" spans="4:18" ht="20.25" customHeight="1">
      <c r="D99" s="673"/>
      <c r="E99" s="673"/>
      <c r="F99" s="700"/>
      <c r="G99" s="700"/>
      <c r="H99" s="700"/>
      <c r="I99" s="700"/>
      <c r="J99" s="700"/>
      <c r="K99" s="700"/>
    </row>
    <row r="100" spans="4:18" ht="20.25" customHeight="1">
      <c r="D100" s="673"/>
      <c r="E100" s="673"/>
      <c r="F100" s="700"/>
      <c r="G100" s="700"/>
      <c r="H100" s="700"/>
      <c r="I100" s="700"/>
      <c r="J100" s="700"/>
      <c r="K100" s="700"/>
    </row>
    <row r="101" spans="4:18" ht="20.25" customHeight="1">
      <c r="D101" s="673"/>
      <c r="E101" s="673"/>
      <c r="F101" s="700"/>
      <c r="G101" s="700"/>
      <c r="H101" s="700"/>
      <c r="I101" s="700"/>
      <c r="J101" s="700"/>
      <c r="K101" s="700"/>
    </row>
    <row r="102" spans="4:18" ht="20.25" customHeight="1">
      <c r="D102" s="673"/>
      <c r="E102" s="673"/>
      <c r="F102" s="700"/>
      <c r="G102" s="700"/>
      <c r="H102" s="700"/>
      <c r="I102" s="700"/>
      <c r="J102" s="700"/>
      <c r="K102" s="700"/>
    </row>
    <row r="103" spans="4:18" ht="20.25" customHeight="1">
      <c r="D103" s="673"/>
      <c r="E103" s="673"/>
      <c r="F103" s="700"/>
      <c r="G103" s="700"/>
      <c r="H103" s="700"/>
      <c r="I103" s="700"/>
      <c r="J103" s="700"/>
      <c r="K103" s="700"/>
    </row>
    <row r="104" spans="4:18" ht="20.25" customHeight="1">
      <c r="D104" s="673"/>
      <c r="E104" s="673"/>
      <c r="F104" s="700"/>
      <c r="G104" s="700"/>
      <c r="H104" s="700"/>
      <c r="I104" s="700"/>
      <c r="J104" s="700"/>
      <c r="K104" s="700"/>
      <c r="M104" s="678"/>
    </row>
    <row r="105" spans="4:18" ht="20.25" customHeight="1">
      <c r="D105" s="673"/>
      <c r="E105" s="673"/>
      <c r="F105" s="700"/>
      <c r="G105" s="700"/>
      <c r="H105" s="700"/>
      <c r="I105" s="700"/>
      <c r="J105" s="700"/>
      <c r="K105" s="700"/>
      <c r="M105" s="678"/>
    </row>
    <row r="106" spans="4:18" ht="20.25" customHeight="1">
      <c r="D106" s="673"/>
      <c r="E106" s="673"/>
      <c r="F106" s="700"/>
      <c r="G106" s="700"/>
      <c r="H106" s="700"/>
      <c r="I106" s="700"/>
      <c r="J106" s="700"/>
      <c r="K106" s="700"/>
      <c r="M106" s="678"/>
    </row>
    <row r="107" spans="4:18" ht="20.25" customHeight="1">
      <c r="D107" s="408" t="s">
        <v>403</v>
      </c>
      <c r="E107" s="274"/>
      <c r="F107" s="700"/>
      <c r="G107" s="700"/>
      <c r="H107" s="700"/>
      <c r="I107" s="700"/>
      <c r="J107" s="700"/>
      <c r="K107" s="700"/>
      <c r="M107" s="678"/>
    </row>
    <row r="108" spans="4:18" ht="20.25" customHeight="1">
      <c r="D108" s="673"/>
      <c r="E108" s="673"/>
      <c r="F108" s="700"/>
      <c r="G108" s="700"/>
      <c r="H108" s="700"/>
      <c r="I108" s="700"/>
      <c r="J108" s="700"/>
      <c r="K108" s="700"/>
    </row>
    <row r="109" spans="4:18" ht="20.25" customHeight="1">
      <c r="D109" s="252" t="s">
        <v>0</v>
      </c>
      <c r="E109" s="252"/>
      <c r="F109" s="702">
        <v>2019</v>
      </c>
      <c r="G109" s="702">
        <v>2018</v>
      </c>
      <c r="H109" s="275"/>
      <c r="I109" s="677"/>
      <c r="J109" s="254"/>
      <c r="L109" s="274"/>
    </row>
    <row r="110" spans="4:18" ht="20.25" customHeight="1" thickBot="1">
      <c r="D110" s="406"/>
      <c r="E110" s="252"/>
      <c r="F110" s="406"/>
      <c r="G110" s="406"/>
      <c r="H110" s="275"/>
      <c r="I110" s="677"/>
      <c r="J110" s="254"/>
      <c r="L110" s="274"/>
    </row>
    <row r="111" spans="4:18" ht="20.25" customHeight="1">
      <c r="D111" s="685"/>
      <c r="E111" s="499"/>
      <c r="F111" s="686"/>
      <c r="G111" s="686"/>
      <c r="H111" s="275"/>
      <c r="I111" s="677"/>
      <c r="J111" s="254"/>
      <c r="L111" s="274"/>
    </row>
    <row r="112" spans="4:18" ht="20.25" customHeight="1">
      <c r="D112" s="274"/>
      <c r="E112" s="274"/>
      <c r="F112" s="274"/>
      <c r="G112" s="274"/>
      <c r="H112" s="275"/>
      <c r="I112" s="677"/>
      <c r="J112" s="270"/>
      <c r="L112" s="274"/>
    </row>
    <row r="113" spans="4:21" ht="20.25" customHeight="1">
      <c r="D113" s="374" t="s">
        <v>219</v>
      </c>
      <c r="E113" s="274"/>
      <c r="F113" s="452">
        <v>74</v>
      </c>
      <c r="G113" s="452">
        <v>516</v>
      </c>
      <c r="H113" s="275"/>
      <c r="I113" s="677"/>
      <c r="J113" s="282"/>
      <c r="K113" s="703"/>
      <c r="L113" s="274"/>
    </row>
    <row r="114" spans="4:21" ht="20.25" customHeight="1">
      <c r="D114" s="374" t="s">
        <v>220</v>
      </c>
      <c r="E114" s="274"/>
      <c r="F114" s="452">
        <v>-57</v>
      </c>
      <c r="G114" s="452">
        <v>-370</v>
      </c>
      <c r="H114" s="275"/>
      <c r="I114" s="677"/>
      <c r="J114" s="282"/>
      <c r="K114" s="704"/>
      <c r="L114" s="274"/>
    </row>
    <row r="115" spans="4:21" ht="20.25" customHeight="1">
      <c r="D115" s="370" t="s">
        <v>14</v>
      </c>
      <c r="E115" s="276"/>
      <c r="F115" s="511">
        <v>17</v>
      </c>
      <c r="G115" s="511">
        <v>146</v>
      </c>
      <c r="H115" s="275"/>
      <c r="I115" s="677"/>
      <c r="J115" s="282"/>
      <c r="K115" s="705"/>
      <c r="L115" s="274"/>
    </row>
    <row r="116" spans="4:21" ht="20.25" customHeight="1">
      <c r="D116" s="276"/>
      <c r="E116" s="276"/>
      <c r="F116" s="281"/>
      <c r="G116" s="281"/>
      <c r="H116" s="275"/>
      <c r="I116" s="677"/>
      <c r="J116" s="282"/>
      <c r="K116" s="706"/>
      <c r="L116" s="274"/>
    </row>
    <row r="117" spans="4:21" ht="20.25" customHeight="1">
      <c r="D117" s="374" t="s">
        <v>240</v>
      </c>
      <c r="E117" s="277"/>
      <c r="F117" s="452">
        <v>-22</v>
      </c>
      <c r="G117" s="452">
        <v>-127</v>
      </c>
      <c r="H117" s="275"/>
      <c r="I117" s="677"/>
      <c r="J117" s="282"/>
      <c r="K117" s="707"/>
      <c r="L117" s="274"/>
    </row>
    <row r="118" spans="4:21" ht="20.25" customHeight="1">
      <c r="D118" s="370" t="s">
        <v>245</v>
      </c>
      <c r="E118" s="276"/>
      <c r="F118" s="511">
        <v>-5</v>
      </c>
      <c r="G118" s="511">
        <v>19</v>
      </c>
      <c r="H118" s="275"/>
      <c r="I118" s="677"/>
      <c r="J118" s="282"/>
      <c r="K118" s="708"/>
      <c r="L118" s="274"/>
    </row>
    <row r="119" spans="4:21" ht="20.25" customHeight="1">
      <c r="D119" s="276"/>
      <c r="E119" s="276"/>
      <c r="F119" s="281"/>
      <c r="G119" s="281"/>
      <c r="H119" s="275"/>
      <c r="I119" s="677"/>
      <c r="J119" s="282"/>
      <c r="K119" s="707"/>
      <c r="L119" s="274"/>
    </row>
    <row r="120" spans="4:21" ht="20.25" customHeight="1">
      <c r="D120" s="374" t="s">
        <v>363</v>
      </c>
      <c r="E120" s="274"/>
      <c r="F120" s="452">
        <v>-1</v>
      </c>
      <c r="G120" s="452">
        <v>-9</v>
      </c>
      <c r="H120" s="275"/>
      <c r="I120" s="677"/>
      <c r="J120" s="282"/>
      <c r="K120" s="708"/>
      <c r="L120" s="274"/>
    </row>
    <row r="121" spans="4:21" ht="20.25" customHeight="1">
      <c r="D121" s="374" t="s">
        <v>115</v>
      </c>
      <c r="E121" s="274"/>
      <c r="F121" s="882">
        <v>0</v>
      </c>
      <c r="G121" s="452">
        <v>-1</v>
      </c>
      <c r="H121" s="275"/>
      <c r="I121" s="677"/>
      <c r="J121" s="282"/>
      <c r="K121" s="708"/>
      <c r="L121" s="274"/>
    </row>
    <row r="122" spans="4:21" ht="20.25" customHeight="1">
      <c r="D122" s="429" t="s">
        <v>431</v>
      </c>
      <c r="E122" s="276"/>
      <c r="F122" s="511">
        <v>-6</v>
      </c>
      <c r="G122" s="511">
        <v>9</v>
      </c>
      <c r="H122" s="275"/>
      <c r="I122" s="677"/>
      <c r="J122" s="282"/>
      <c r="K122" s="708"/>
      <c r="L122" s="274"/>
    </row>
    <row r="123" spans="4:21" ht="20.25" customHeight="1">
      <c r="D123" s="274"/>
      <c r="E123" s="274"/>
      <c r="F123" s="281"/>
      <c r="G123" s="281"/>
      <c r="H123" s="275"/>
      <c r="I123" s="677"/>
      <c r="J123" s="282"/>
      <c r="K123" s="703"/>
      <c r="L123" s="274"/>
    </row>
    <row r="124" spans="4:21" ht="20.25" customHeight="1">
      <c r="D124" s="374" t="s">
        <v>116</v>
      </c>
      <c r="E124" s="277"/>
      <c r="F124" s="882">
        <v>0</v>
      </c>
      <c r="G124" s="452">
        <v>2</v>
      </c>
      <c r="H124" s="275"/>
      <c r="I124" s="677"/>
      <c r="J124" s="282"/>
      <c r="L124" s="274"/>
    </row>
    <row r="125" spans="4:21" ht="20.25" customHeight="1">
      <c r="D125" s="429" t="s">
        <v>432</v>
      </c>
      <c r="E125" s="276"/>
      <c r="F125" s="511">
        <v>-6</v>
      </c>
      <c r="G125" s="511">
        <v>11</v>
      </c>
      <c r="H125" s="275"/>
      <c r="I125" s="677"/>
      <c r="J125" s="282"/>
      <c r="L125" s="274"/>
    </row>
    <row r="126" spans="4:21" ht="20.25" customHeight="1">
      <c r="D126" s="332"/>
      <c r="E126" s="276"/>
      <c r="F126" s="532"/>
      <c r="G126" s="532"/>
      <c r="H126" s="275"/>
      <c r="I126" s="677"/>
      <c r="J126" s="282"/>
      <c r="L126" s="274"/>
    </row>
    <row r="127" spans="4:21" ht="20.25" customHeight="1">
      <c r="D127" s="374" t="s">
        <v>364</v>
      </c>
      <c r="E127" s="276"/>
      <c r="F127" s="709">
        <v>-43</v>
      </c>
      <c r="G127" s="452">
        <v>-107</v>
      </c>
      <c r="H127" s="275"/>
      <c r="I127" s="677"/>
      <c r="J127" s="421"/>
      <c r="K127" s="677"/>
      <c r="L127" s="422"/>
      <c r="M127" s="677"/>
      <c r="N127" s="677"/>
      <c r="O127" s="677"/>
      <c r="P127" s="677"/>
      <c r="Q127" s="677"/>
      <c r="R127" s="677"/>
      <c r="S127" s="677"/>
      <c r="T127" s="677"/>
      <c r="U127" s="677"/>
    </row>
    <row r="128" spans="4:21" ht="20.25" customHeight="1">
      <c r="D128" s="374" t="s">
        <v>365</v>
      </c>
      <c r="E128" s="276"/>
      <c r="F128" s="709">
        <v>-68</v>
      </c>
      <c r="G128" s="882">
        <v>0</v>
      </c>
      <c r="H128" s="275"/>
      <c r="I128" s="677"/>
      <c r="J128" s="421"/>
      <c r="K128" s="677"/>
      <c r="L128" s="422"/>
      <c r="M128" s="677"/>
      <c r="N128" s="677"/>
      <c r="O128" s="677"/>
      <c r="P128" s="677"/>
      <c r="Q128" s="677"/>
      <c r="R128" s="677"/>
      <c r="S128" s="677"/>
      <c r="T128" s="677"/>
      <c r="U128" s="677"/>
    </row>
    <row r="129" spans="4:14" ht="20.25" customHeight="1">
      <c r="D129" s="429" t="s">
        <v>395</v>
      </c>
      <c r="E129" s="276"/>
      <c r="F129" s="710">
        <v>-117</v>
      </c>
      <c r="G129" s="511">
        <v>-96</v>
      </c>
      <c r="H129" s="275"/>
      <c r="I129" s="677"/>
      <c r="J129" s="282"/>
      <c r="L129" s="274"/>
    </row>
    <row r="130" spans="4:14" ht="20.25" customHeight="1">
      <c r="D130" s="419"/>
      <c r="E130" s="283"/>
      <c r="F130" s="280"/>
      <c r="G130" s="280"/>
      <c r="H130" s="275"/>
      <c r="I130" s="677"/>
      <c r="J130" s="282"/>
      <c r="L130" s="274"/>
    </row>
    <row r="131" spans="4:14" ht="20.25" customHeight="1">
      <c r="D131" s="276"/>
      <c r="E131" s="276"/>
      <c r="F131" s="407" t="s">
        <v>223</v>
      </c>
      <c r="G131" s="407" t="s">
        <v>223</v>
      </c>
      <c r="H131" s="270"/>
      <c r="I131" s="677"/>
      <c r="J131" s="394"/>
      <c r="L131" s="274"/>
    </row>
    <row r="132" spans="4:14" ht="20.25" customHeight="1">
      <c r="D132" s="277"/>
      <c r="E132" s="277"/>
      <c r="F132" s="280"/>
      <c r="G132" s="280"/>
      <c r="H132" s="274"/>
      <c r="I132" s="677"/>
      <c r="J132" s="280"/>
      <c r="L132" s="274"/>
    </row>
    <row r="133" spans="4:14" ht="20.25" customHeight="1">
      <c r="D133" s="374" t="s">
        <v>225</v>
      </c>
      <c r="E133" s="277"/>
      <c r="F133" s="711">
        <v>-1.5787490546814442</v>
      </c>
      <c r="G133" s="711">
        <v>-1.2901796377586823</v>
      </c>
      <c r="H133" s="274"/>
      <c r="I133" s="677"/>
      <c r="J133" s="284"/>
      <c r="L133" s="274"/>
    </row>
    <row r="134" spans="4:14" ht="20.25" customHeight="1">
      <c r="D134" s="374" t="s">
        <v>224</v>
      </c>
      <c r="E134" s="277"/>
      <c r="F134" s="711">
        <v>-1.5791049511537629</v>
      </c>
      <c r="G134" s="711">
        <v>-1.294742498458811</v>
      </c>
      <c r="H134" s="274"/>
      <c r="I134" s="677"/>
      <c r="J134" s="284"/>
      <c r="L134" s="274"/>
    </row>
    <row r="135" spans="4:14" ht="20.25" customHeight="1">
      <c r="D135" s="673"/>
      <c r="E135" s="673"/>
      <c r="F135" s="700"/>
      <c r="G135" s="700"/>
      <c r="H135" s="700"/>
      <c r="J135" s="700"/>
      <c r="K135" s="700"/>
    </row>
    <row r="136" spans="4:14" ht="20.25" customHeight="1">
      <c r="D136" s="673"/>
      <c r="E136" s="673"/>
      <c r="F136" s="700"/>
      <c r="G136" s="700"/>
      <c r="H136" s="700"/>
      <c r="I136" s="700"/>
      <c r="J136" s="700"/>
      <c r="K136" s="700"/>
      <c r="L136" s="712"/>
      <c r="M136" s="684"/>
    </row>
    <row r="137" spans="4:14" ht="20.25" customHeight="1">
      <c r="D137" s="673"/>
      <c r="E137" s="673"/>
      <c r="F137" s="700"/>
      <c r="G137" s="700"/>
      <c r="H137" s="700"/>
      <c r="I137" s="700"/>
      <c r="J137" s="700"/>
      <c r="K137" s="700"/>
      <c r="L137" s="713"/>
      <c r="M137" s="713"/>
    </row>
    <row r="138" spans="4:14" ht="20.25" customHeight="1">
      <c r="D138" s="274"/>
      <c r="E138" s="274"/>
      <c r="F138" s="700"/>
      <c r="G138" s="700"/>
      <c r="H138" s="700"/>
      <c r="I138" s="700"/>
      <c r="J138" s="700"/>
      <c r="K138" s="700"/>
    </row>
    <row r="139" spans="4:14" ht="20.25" customHeight="1">
      <c r="D139" s="673"/>
      <c r="E139" s="673"/>
      <c r="F139" s="700"/>
      <c r="G139" s="700"/>
      <c r="H139" s="700"/>
      <c r="I139" s="700"/>
      <c r="J139" s="700"/>
      <c r="K139" s="700"/>
    </row>
    <row r="140" spans="4:14" ht="20.25" customHeight="1">
      <c r="D140" s="673"/>
      <c r="E140" s="673"/>
      <c r="F140" s="700"/>
      <c r="G140" s="700"/>
      <c r="H140" s="700"/>
      <c r="I140" s="700"/>
      <c r="J140" s="700"/>
      <c r="K140" s="700"/>
    </row>
    <row r="141" spans="4:14" ht="20.25" customHeight="1">
      <c r="D141" s="673"/>
      <c r="E141" s="673"/>
      <c r="F141" s="700"/>
      <c r="G141" s="700"/>
      <c r="H141" s="700"/>
      <c r="I141" s="700"/>
      <c r="J141" s="700"/>
      <c r="K141" s="700"/>
    </row>
    <row r="142" spans="4:14" ht="20.25" customHeight="1">
      <c r="D142" s="700"/>
      <c r="E142" s="700"/>
      <c r="F142" s="700"/>
      <c r="G142" s="700"/>
      <c r="H142" s="700"/>
      <c r="I142" s="700"/>
      <c r="J142" s="700"/>
      <c r="K142" s="700"/>
    </row>
    <row r="143" spans="4:14" ht="20.25" customHeight="1">
      <c r="D143" s="674" t="s">
        <v>252</v>
      </c>
      <c r="E143" s="674"/>
      <c r="F143" s="675"/>
      <c r="G143" s="676"/>
      <c r="H143" s="676"/>
      <c r="I143" s="676"/>
      <c r="J143" s="676"/>
      <c r="K143" s="676"/>
      <c r="L143" s="676"/>
      <c r="M143" s="676"/>
      <c r="N143" s="676"/>
    </row>
    <row r="149" spans="4:14" s="714" customFormat="1" ht="20.25" customHeight="1">
      <c r="D149" s="715" t="s">
        <v>433</v>
      </c>
      <c r="E149" s="674"/>
      <c r="F149" s="675"/>
      <c r="G149" s="676"/>
      <c r="H149" s="676"/>
      <c r="I149" s="676"/>
      <c r="J149" s="676"/>
      <c r="K149" s="676"/>
      <c r="L149" s="676"/>
      <c r="M149" s="676"/>
      <c r="N149" s="676"/>
    </row>
    <row r="150" spans="4:14" s="714" customFormat="1" ht="20.25" customHeight="1"/>
    <row r="151" spans="4:14" s="714" customFormat="1" ht="20.25" customHeight="1">
      <c r="D151" s="430" t="s">
        <v>434</v>
      </c>
      <c r="E151" s="279"/>
      <c r="F151" s="716"/>
      <c r="G151" s="716"/>
      <c r="H151" s="716"/>
      <c r="I151" s="716"/>
    </row>
    <row r="152" spans="4:14" s="714" customFormat="1" ht="20.25" customHeight="1">
      <c r="E152" s="252"/>
      <c r="H152" s="395"/>
    </row>
    <row r="153" spans="4:14" s="714" customFormat="1" ht="20.25" customHeight="1">
      <c r="D153" s="423" t="s">
        <v>0</v>
      </c>
      <c r="F153" s="718">
        <v>2019</v>
      </c>
      <c r="G153" s="718">
        <v>2018</v>
      </c>
      <c r="H153" s="395"/>
    </row>
    <row r="154" spans="4:14" s="714" customFormat="1" ht="20.25" customHeight="1" thickBot="1">
      <c r="D154" s="300"/>
      <c r="E154" s="252"/>
      <c r="F154" s="300"/>
      <c r="G154" s="300"/>
      <c r="H154" s="395"/>
    </row>
    <row r="155" spans="4:14" s="714" customFormat="1" ht="20.25" customHeight="1">
      <c r="D155" s="303"/>
      <c r="E155" s="717"/>
      <c r="F155" s="716"/>
      <c r="G155" s="716"/>
      <c r="H155" s="716"/>
    </row>
    <row r="156" spans="4:14" s="714" customFormat="1" ht="20.25" customHeight="1">
      <c r="D156" s="431" t="s">
        <v>259</v>
      </c>
      <c r="E156" s="719"/>
      <c r="F156" s="709">
        <v>-65</v>
      </c>
      <c r="G156" s="709">
        <v>-74</v>
      </c>
      <c r="H156" s="716"/>
    </row>
    <row r="157" spans="4:14" s="714" customFormat="1" ht="20.25" customHeight="1">
      <c r="D157" s="431" t="s">
        <v>404</v>
      </c>
      <c r="E157" s="719"/>
      <c r="F157" s="709">
        <v>-9</v>
      </c>
      <c r="G157" s="709">
        <v>-10</v>
      </c>
      <c r="H157" s="716"/>
    </row>
    <row r="158" spans="4:14" s="714" customFormat="1" ht="20.25" customHeight="1">
      <c r="D158" s="391" t="s">
        <v>409</v>
      </c>
      <c r="E158" s="720"/>
      <c r="F158" s="630">
        <v>-9</v>
      </c>
      <c r="G158" s="882">
        <v>0</v>
      </c>
      <c r="H158" s="716"/>
    </row>
    <row r="159" spans="4:14" s="714" customFormat="1" ht="20.25" customHeight="1">
      <c r="D159" s="391" t="s">
        <v>260</v>
      </c>
      <c r="E159" s="720"/>
      <c r="F159" s="630">
        <v>-5</v>
      </c>
      <c r="G159" s="630">
        <v>-7</v>
      </c>
      <c r="H159" s="716"/>
    </row>
    <row r="160" spans="4:14" s="714" customFormat="1" ht="14.5">
      <c r="D160" s="393" t="s">
        <v>263</v>
      </c>
      <c r="E160" s="720"/>
      <c r="F160" s="883">
        <v>0</v>
      </c>
      <c r="G160" s="630">
        <v>32</v>
      </c>
      <c r="H160" s="716"/>
    </row>
    <row r="161" spans="4:18" s="714" customFormat="1" ht="29">
      <c r="D161" s="393" t="s">
        <v>261</v>
      </c>
      <c r="E161" s="720"/>
      <c r="F161" s="630">
        <v>-18</v>
      </c>
      <c r="G161" s="630">
        <v>39</v>
      </c>
      <c r="H161" s="716"/>
    </row>
    <row r="162" spans="4:18" s="714" customFormat="1" ht="20.25" customHeight="1">
      <c r="D162" s="391" t="s">
        <v>262</v>
      </c>
      <c r="E162" s="720"/>
      <c r="F162" s="630">
        <v>-14</v>
      </c>
      <c r="G162" s="630">
        <v>-14</v>
      </c>
      <c r="H162" s="716"/>
    </row>
    <row r="163" spans="4:18" s="714" customFormat="1" ht="20.25" customHeight="1">
      <c r="D163" s="429" t="s">
        <v>363</v>
      </c>
      <c r="E163" s="717"/>
      <c r="F163" s="511">
        <v>-120</v>
      </c>
      <c r="G163" s="511">
        <v>-34</v>
      </c>
      <c r="H163" s="716"/>
    </row>
    <row r="164" spans="4:18" ht="20.25" customHeight="1">
      <c r="O164" s="714"/>
      <c r="P164" s="714"/>
      <c r="Q164" s="714"/>
      <c r="R164" s="714"/>
    </row>
    <row r="165" spans="4:18" ht="20.25" customHeight="1">
      <c r="O165" s="714"/>
      <c r="P165" s="714"/>
      <c r="Q165" s="714"/>
      <c r="R165" s="714"/>
    </row>
    <row r="168" spans="4:18" ht="20.25" customHeight="1">
      <c r="D168" s="413"/>
      <c r="E168" s="413"/>
      <c r="F168" s="413"/>
      <c r="G168" s="413"/>
    </row>
  </sheetData>
  <mergeCells count="3">
    <mergeCell ref="I81:J81"/>
    <mergeCell ref="F81:G81"/>
    <mergeCell ref="F82:G82"/>
  </mergeCells>
  <phoneticPr fontId="0" type="noConversion"/>
  <pageMargins left="0.23622047244094491" right="3.937007874015748E-2" top="0.6692913385826772" bottom="0.55118110236220474" header="0.51181102362204722" footer="0.39370078740157483"/>
  <pageSetup paperSize="9" scale="7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8"/>
  <sheetViews>
    <sheetView zoomScale="70" zoomScaleNormal="70" workbookViewId="0">
      <selection activeCell="H55" sqref="H55:H56"/>
    </sheetView>
  </sheetViews>
  <sheetFormatPr defaultColWidth="11.453125" defaultRowHeight="20.25" customHeight="1"/>
  <cols>
    <col min="1" max="1" width="1.6328125" style="422" customWidth="1"/>
    <col min="2" max="2" width="23.36328125" style="422" customWidth="1"/>
    <col min="3" max="3" width="4.90625" style="422" customWidth="1"/>
    <col min="4" max="4" width="57.81640625" style="422" customWidth="1"/>
    <col min="5" max="5" width="2.36328125" style="422" customWidth="1"/>
    <col min="6" max="6" width="12.90625" style="422" customWidth="1"/>
    <col min="7" max="7" width="2.36328125" style="422" customWidth="1"/>
    <col min="8" max="8" width="12.90625" style="422" customWidth="1"/>
    <col min="9" max="9" width="2.36328125" style="422" customWidth="1"/>
    <col min="10" max="10" width="12.90625" style="422" customWidth="1"/>
    <col min="11" max="11" width="17.90625" style="422" customWidth="1"/>
    <col min="12" max="12" width="14.08984375" style="422" customWidth="1"/>
    <col min="13" max="13" width="10.54296875" style="422" customWidth="1"/>
    <col min="14" max="16" width="8.54296875" style="724" customWidth="1"/>
    <col min="17" max="16384" width="11.453125" style="422"/>
  </cols>
  <sheetData>
    <row r="1" spans="2:17" ht="20.25" customHeight="1">
      <c r="D1" s="595"/>
      <c r="E1" s="595"/>
    </row>
    <row r="2" spans="2:17" ht="20.25" customHeight="1">
      <c r="D2" s="595"/>
      <c r="E2" s="595"/>
    </row>
    <row r="3" spans="2:17" ht="20.25" customHeight="1">
      <c r="D3" s="595"/>
      <c r="E3" s="595"/>
    </row>
    <row r="4" spans="2:17" ht="20.25" customHeight="1">
      <c r="D4" s="442" t="s">
        <v>449</v>
      </c>
      <c r="E4" s="442"/>
    </row>
    <row r="5" spans="2:17" ht="20.25" customHeight="1">
      <c r="D5" s="290"/>
      <c r="E5" s="290"/>
    </row>
    <row r="6" spans="2:17" ht="20.25" customHeight="1">
      <c r="B6" s="420"/>
      <c r="D6" s="290"/>
      <c r="E6" s="290"/>
    </row>
    <row r="7" spans="2:17" ht="20.25" customHeight="1">
      <c r="B7" s="420"/>
      <c r="D7" s="290"/>
      <c r="E7" s="290"/>
    </row>
    <row r="8" spans="2:17" ht="20.25" customHeight="1">
      <c r="B8" s="420"/>
      <c r="D8" s="290"/>
      <c r="E8" s="290"/>
    </row>
    <row r="9" spans="2:17" ht="20.149999999999999" customHeight="1">
      <c r="B9" s="420"/>
      <c r="D9" s="290"/>
      <c r="E9" s="290"/>
    </row>
    <row r="10" spans="2:17" ht="20.149999999999999" customHeight="1">
      <c r="B10" s="420"/>
      <c r="D10" s="290"/>
      <c r="E10" s="290"/>
    </row>
    <row r="11" spans="2:17" ht="20.25" customHeight="1">
      <c r="D11" s="674" t="s">
        <v>226</v>
      </c>
      <c r="E11" s="674"/>
      <c r="F11" s="676"/>
      <c r="G11" s="676"/>
      <c r="H11" s="676"/>
      <c r="I11" s="676"/>
      <c r="J11" s="676"/>
      <c r="K11" s="676"/>
      <c r="L11" s="676"/>
      <c r="M11" s="676"/>
    </row>
    <row r="12" spans="2:17" ht="20.25" customHeight="1">
      <c r="D12" s="316"/>
      <c r="E12" s="316"/>
    </row>
    <row r="13" spans="2:17" ht="20.25" customHeight="1">
      <c r="D13" s="316" t="s">
        <v>334</v>
      </c>
      <c r="E13" s="316"/>
    </row>
    <row r="14" spans="2:17" ht="20.25" customHeight="1">
      <c r="D14" s="316"/>
      <c r="E14" s="316"/>
    </row>
    <row r="15" spans="2:17" ht="20.25" customHeight="1">
      <c r="D15" s="725" t="s">
        <v>227</v>
      </c>
      <c r="E15" s="725"/>
      <c r="F15" s="316"/>
      <c r="G15" s="316"/>
      <c r="H15" s="316"/>
      <c r="I15" s="316"/>
      <c r="J15" s="316"/>
      <c r="L15" s="396"/>
      <c r="Q15" s="724"/>
    </row>
    <row r="16" spans="2:17" ht="20.25" customHeight="1">
      <c r="D16" s="316"/>
      <c r="E16" s="316"/>
      <c r="F16" s="856">
        <v>2019</v>
      </c>
      <c r="G16" s="355"/>
      <c r="H16" s="871" t="s">
        <v>332</v>
      </c>
      <c r="I16" s="744"/>
      <c r="J16" s="856" t="s">
        <v>80</v>
      </c>
      <c r="K16" s="855"/>
      <c r="L16" s="855"/>
      <c r="Q16" s="724"/>
    </row>
    <row r="17" spans="3:17" ht="20.25" customHeight="1">
      <c r="C17" s="502"/>
      <c r="D17" s="316" t="s">
        <v>0</v>
      </c>
      <c r="E17" s="316"/>
      <c r="F17" s="856"/>
      <c r="G17" s="355"/>
      <c r="H17" s="855"/>
      <c r="I17" s="350"/>
      <c r="J17" s="856"/>
      <c r="K17" s="855"/>
      <c r="L17" s="855"/>
      <c r="M17" s="396"/>
      <c r="Q17" s="724"/>
    </row>
    <row r="18" spans="3:17" ht="20.25" customHeight="1" thickBot="1">
      <c r="C18" s="502"/>
      <c r="D18" s="300"/>
      <c r="E18" s="301"/>
      <c r="F18" s="302"/>
      <c r="G18" s="356"/>
      <c r="H18" s="300"/>
      <c r="I18" s="301"/>
      <c r="J18" s="302"/>
      <c r="K18" s="301"/>
      <c r="L18" s="301"/>
      <c r="Q18" s="724"/>
    </row>
    <row r="19" spans="3:17" ht="20.25" customHeight="1">
      <c r="D19" s="303"/>
      <c r="E19" s="303"/>
      <c r="F19" s="446"/>
      <c r="G19" s="508"/>
      <c r="H19" s="297"/>
      <c r="I19" s="297"/>
      <c r="J19" s="446"/>
      <c r="K19" s="297"/>
      <c r="L19" s="297"/>
      <c r="Q19" s="724"/>
    </row>
    <row r="20" spans="3:17" s="502" customFormat="1" ht="20.25" customHeight="1">
      <c r="D20" s="391" t="s">
        <v>15</v>
      </c>
      <c r="E20" s="298"/>
      <c r="F20" s="448">
        <v>5944</v>
      </c>
      <c r="G20" s="747"/>
      <c r="H20" s="630">
        <v>5542</v>
      </c>
      <c r="I20" s="632"/>
      <c r="J20" s="450">
        <v>7.2536990256225193</v>
      </c>
      <c r="K20" s="632"/>
      <c r="L20" s="632"/>
      <c r="M20" s="516"/>
      <c r="N20" s="726"/>
      <c r="O20" s="724"/>
      <c r="P20" s="724"/>
      <c r="Q20" s="724"/>
    </row>
    <row r="21" spans="3:17" s="502" customFormat="1" ht="20.25" customHeight="1">
      <c r="D21" s="391" t="s">
        <v>204</v>
      </c>
      <c r="E21" s="298"/>
      <c r="F21" s="448">
        <v>1624</v>
      </c>
      <c r="G21" s="747"/>
      <c r="H21" s="630">
        <v>1511</v>
      </c>
      <c r="I21" s="632"/>
      <c r="J21" s="450">
        <v>7.478491065519524</v>
      </c>
      <c r="K21" s="632"/>
      <c r="L21" s="632"/>
      <c r="M21" s="516"/>
      <c r="N21" s="726"/>
      <c r="O21" s="724"/>
      <c r="P21" s="724"/>
      <c r="Q21" s="724"/>
    </row>
    <row r="22" spans="3:17" s="522" customFormat="1" ht="20.25" customHeight="1">
      <c r="D22" s="397" t="s">
        <v>205</v>
      </c>
      <c r="E22" s="307"/>
      <c r="F22" s="457">
        <v>27.321668909825032</v>
      </c>
      <c r="G22" s="748"/>
      <c r="H22" s="460">
        <v>27.264525442078675</v>
      </c>
      <c r="I22" s="745"/>
      <c r="J22" s="457"/>
      <c r="K22" s="635"/>
      <c r="L22" s="635"/>
      <c r="M22" s="727"/>
      <c r="N22" s="728"/>
      <c r="O22" s="728"/>
      <c r="P22" s="728"/>
    </row>
    <row r="23" spans="3:17" s="502" customFormat="1" ht="20.25" customHeight="1">
      <c r="D23" s="391" t="s">
        <v>228</v>
      </c>
      <c r="E23" s="298"/>
      <c r="F23" s="448">
        <v>1249</v>
      </c>
      <c r="G23" s="747"/>
      <c r="H23" s="630">
        <v>1165</v>
      </c>
      <c r="I23" s="632"/>
      <c r="J23" s="450">
        <v>7.2103004291845494</v>
      </c>
      <c r="K23" s="632"/>
      <c r="L23" s="632"/>
      <c r="M23" s="516"/>
      <c r="N23" s="726"/>
      <c r="O23" s="726"/>
      <c r="P23" s="726"/>
    </row>
    <row r="24" spans="3:17" s="522" customFormat="1" ht="20.25" customHeight="1">
      <c r="D24" s="397" t="s">
        <v>229</v>
      </c>
      <c r="E24" s="307"/>
      <c r="F24" s="457">
        <v>21.01278600269179</v>
      </c>
      <c r="G24" s="748"/>
      <c r="H24" s="460">
        <v>21.021291952363768</v>
      </c>
      <c r="I24" s="745"/>
      <c r="J24" s="729"/>
      <c r="K24" s="635"/>
      <c r="L24" s="635"/>
      <c r="N24" s="728"/>
      <c r="O24" s="728"/>
      <c r="P24" s="728"/>
    </row>
    <row r="25" spans="3:17" ht="20.25" customHeight="1">
      <c r="F25" s="730"/>
      <c r="G25" s="749"/>
      <c r="J25" s="730"/>
    </row>
    <row r="26" spans="3:17" ht="20.25" customHeight="1">
      <c r="D26" s="731"/>
      <c r="E26" s="731"/>
      <c r="N26" s="732"/>
    </row>
    <row r="27" spans="3:17" ht="20.25" customHeight="1">
      <c r="D27" s="316"/>
      <c r="E27" s="316"/>
    </row>
    <row r="28" spans="3:17" ht="20.25" customHeight="1">
      <c r="D28" s="725" t="s">
        <v>203</v>
      </c>
      <c r="E28" s="725"/>
      <c r="N28" s="422"/>
      <c r="O28" s="422"/>
      <c r="P28" s="422"/>
    </row>
    <row r="29" spans="3:17" ht="20.25" customHeight="1">
      <c r="D29" s="316"/>
      <c r="E29" s="316"/>
      <c r="F29" s="856">
        <v>2019</v>
      </c>
      <c r="G29" s="355"/>
      <c r="H29" s="871" t="s">
        <v>331</v>
      </c>
      <c r="I29" s="744"/>
      <c r="J29" s="856" t="s">
        <v>80</v>
      </c>
      <c r="K29" s="855"/>
      <c r="L29" s="857"/>
      <c r="M29" s="396"/>
    </row>
    <row r="30" spans="3:17" ht="20.25" customHeight="1">
      <c r="D30" s="316" t="s">
        <v>0</v>
      </c>
      <c r="E30" s="316"/>
      <c r="F30" s="856"/>
      <c r="G30" s="355"/>
      <c r="H30" s="855"/>
      <c r="I30" s="350"/>
      <c r="J30" s="856"/>
      <c r="K30" s="855"/>
      <c r="L30" s="857"/>
    </row>
    <row r="31" spans="3:17" ht="20.25" customHeight="1" thickBot="1">
      <c r="D31" s="300"/>
      <c r="E31" s="301"/>
      <c r="F31" s="302"/>
      <c r="G31" s="356"/>
      <c r="H31" s="300"/>
      <c r="I31" s="301"/>
      <c r="J31" s="302"/>
      <c r="K31" s="301"/>
      <c r="L31" s="301"/>
    </row>
    <row r="32" spans="3:17" s="502" customFormat="1" ht="20.25" customHeight="1">
      <c r="D32" s="303"/>
      <c r="E32" s="303"/>
      <c r="F32" s="446"/>
      <c r="G32" s="508"/>
      <c r="H32" s="297"/>
      <c r="I32" s="297"/>
      <c r="J32" s="446"/>
      <c r="K32" s="297"/>
      <c r="L32" s="297"/>
      <c r="M32" s="643"/>
      <c r="N32" s="733"/>
      <c r="O32" s="733"/>
      <c r="P32" s="733"/>
    </row>
    <row r="33" spans="3:17" s="502" customFormat="1" ht="20.25" customHeight="1">
      <c r="D33" s="391" t="s">
        <v>15</v>
      </c>
      <c r="E33" s="298"/>
      <c r="F33" s="448">
        <v>4178</v>
      </c>
      <c r="G33" s="747"/>
      <c r="H33" s="630">
        <v>3755</v>
      </c>
      <c r="I33" s="632"/>
      <c r="J33" s="450">
        <v>11.264980026631157</v>
      </c>
      <c r="K33" s="632"/>
      <c r="L33" s="632"/>
      <c r="M33" s="516"/>
      <c r="N33" s="733"/>
      <c r="O33" s="733"/>
      <c r="P33" s="733"/>
    </row>
    <row r="34" spans="3:17" s="502" customFormat="1" ht="20.25" customHeight="1">
      <c r="D34" s="391" t="s">
        <v>204</v>
      </c>
      <c r="E34" s="298"/>
      <c r="F34" s="448">
        <v>1370</v>
      </c>
      <c r="G34" s="747"/>
      <c r="H34" s="630">
        <v>1246</v>
      </c>
      <c r="I34" s="632"/>
      <c r="J34" s="450">
        <v>9.9518459069020864</v>
      </c>
      <c r="K34" s="632"/>
      <c r="L34" s="632"/>
      <c r="M34" s="516"/>
      <c r="N34" s="733"/>
      <c r="O34" s="733"/>
      <c r="P34" s="733"/>
    </row>
    <row r="35" spans="3:17" s="502" customFormat="1" ht="20.25" customHeight="1">
      <c r="D35" s="397" t="s">
        <v>251</v>
      </c>
      <c r="E35" s="307"/>
      <c r="F35" s="457">
        <v>32.790808999521303</v>
      </c>
      <c r="G35" s="748"/>
      <c r="H35" s="460">
        <v>33.182423435419437</v>
      </c>
      <c r="I35" s="745"/>
      <c r="J35" s="457"/>
      <c r="K35" s="635"/>
      <c r="L35" s="635"/>
      <c r="M35" s="734"/>
      <c r="N35" s="733"/>
      <c r="O35" s="733"/>
      <c r="P35" s="733"/>
    </row>
    <row r="36" spans="3:17" s="502" customFormat="1" ht="20.25" customHeight="1">
      <c r="D36" s="391" t="s">
        <v>228</v>
      </c>
      <c r="E36" s="298"/>
      <c r="F36" s="448">
        <v>1123</v>
      </c>
      <c r="G36" s="747"/>
      <c r="H36" s="630">
        <v>1020</v>
      </c>
      <c r="I36" s="632"/>
      <c r="J36" s="450">
        <v>10.098039215686274</v>
      </c>
      <c r="K36" s="632"/>
      <c r="L36" s="632"/>
      <c r="M36" s="516"/>
      <c r="N36" s="733"/>
      <c r="O36" s="733"/>
      <c r="P36" s="733"/>
    </row>
    <row r="37" spans="3:17" s="502" customFormat="1" ht="20.25" customHeight="1">
      <c r="D37" s="397" t="s">
        <v>229</v>
      </c>
      <c r="E37" s="307"/>
      <c r="F37" s="457">
        <v>26.878889420775494</v>
      </c>
      <c r="G37" s="748"/>
      <c r="H37" s="460">
        <v>27.163781624500665</v>
      </c>
      <c r="I37" s="745"/>
      <c r="J37" s="729"/>
      <c r="K37" s="635"/>
      <c r="L37" s="635"/>
      <c r="N37" s="733"/>
      <c r="O37" s="733"/>
      <c r="P37" s="733"/>
    </row>
    <row r="38" spans="3:17" ht="20.25" customHeight="1">
      <c r="F38" s="730"/>
      <c r="G38" s="749"/>
      <c r="J38" s="730"/>
    </row>
    <row r="39" spans="3:17" s="735" customFormat="1" ht="20.25" customHeight="1"/>
    <row r="40" spans="3:17" ht="20.25" customHeight="1">
      <c r="D40" s="316"/>
      <c r="E40" s="316"/>
    </row>
    <row r="41" spans="3:17" ht="20.25" customHeight="1">
      <c r="D41" s="725" t="s">
        <v>88</v>
      </c>
      <c r="E41" s="725"/>
      <c r="J41" s="396"/>
      <c r="L41" s="396"/>
      <c r="M41" s="396"/>
    </row>
    <row r="42" spans="3:17" ht="20.25" customHeight="1">
      <c r="C42" s="502"/>
      <c r="D42" s="316"/>
      <c r="E42" s="316"/>
      <c r="F42" s="856">
        <v>2019</v>
      </c>
      <c r="G42" s="355"/>
      <c r="H42" s="873" t="s">
        <v>331</v>
      </c>
      <c r="I42" s="746"/>
      <c r="J42" s="856" t="s">
        <v>80</v>
      </c>
      <c r="K42" s="855"/>
      <c r="L42" s="857"/>
      <c r="M42" s="396"/>
    </row>
    <row r="43" spans="3:17" ht="20.25" customHeight="1">
      <c r="C43" s="502"/>
      <c r="D43" s="316" t="s">
        <v>0</v>
      </c>
      <c r="E43" s="316"/>
      <c r="F43" s="856"/>
      <c r="G43" s="355"/>
      <c r="H43" s="855"/>
      <c r="I43" s="350"/>
      <c r="J43" s="856"/>
      <c r="K43" s="855"/>
      <c r="L43" s="857"/>
    </row>
    <row r="44" spans="3:17" ht="20.25" customHeight="1" thickBot="1">
      <c r="C44" s="502"/>
      <c r="D44" s="300"/>
      <c r="E44" s="301"/>
      <c r="F44" s="302"/>
      <c r="G44" s="356"/>
      <c r="H44" s="300"/>
      <c r="I44" s="301"/>
      <c r="J44" s="302"/>
      <c r="K44" s="301"/>
      <c r="L44" s="301"/>
    </row>
    <row r="45" spans="3:17" s="502" customFormat="1" ht="20.25" customHeight="1">
      <c r="D45" s="303"/>
      <c r="E45" s="303"/>
      <c r="F45" s="446"/>
      <c r="G45" s="508"/>
      <c r="H45" s="297"/>
      <c r="I45" s="297"/>
      <c r="J45" s="446"/>
      <c r="K45" s="297"/>
      <c r="L45" s="297"/>
      <c r="M45" s="643"/>
      <c r="N45" s="724"/>
      <c r="O45" s="724"/>
      <c r="P45" s="724"/>
      <c r="Q45" s="422"/>
    </row>
    <row r="46" spans="3:17" s="502" customFormat="1" ht="20.25" customHeight="1">
      <c r="D46" s="391" t="s">
        <v>15</v>
      </c>
      <c r="E46" s="298"/>
      <c r="F46" s="448">
        <v>1706</v>
      </c>
      <c r="G46" s="747"/>
      <c r="H46" s="630">
        <v>1749</v>
      </c>
      <c r="I46" s="632"/>
      <c r="J46" s="450">
        <v>-2.4585477415666093</v>
      </c>
      <c r="K46" s="632"/>
      <c r="L46" s="632"/>
      <c r="M46" s="736"/>
      <c r="N46" s="724"/>
      <c r="O46" s="724"/>
      <c r="P46" s="724"/>
      <c r="Q46" s="422"/>
    </row>
    <row r="47" spans="3:17" s="502" customFormat="1" ht="20.25" customHeight="1">
      <c r="D47" s="391" t="s">
        <v>204</v>
      </c>
      <c r="E47" s="298"/>
      <c r="F47" s="448">
        <v>307</v>
      </c>
      <c r="G47" s="747"/>
      <c r="H47" s="630">
        <v>303</v>
      </c>
      <c r="I47" s="632"/>
      <c r="J47" s="450">
        <v>1.3201320132013201</v>
      </c>
      <c r="K47" s="632"/>
      <c r="L47" s="632"/>
      <c r="M47" s="516"/>
      <c r="N47" s="724"/>
      <c r="O47" s="724"/>
      <c r="P47" s="724"/>
      <c r="Q47" s="422"/>
    </row>
    <row r="48" spans="3:17" s="502" customFormat="1" ht="20.25" customHeight="1">
      <c r="D48" s="397" t="s">
        <v>251</v>
      </c>
      <c r="E48" s="307"/>
      <c r="F48" s="457">
        <v>17.995310668229777</v>
      </c>
      <c r="G48" s="748"/>
      <c r="H48" s="460">
        <v>17.324185248713551</v>
      </c>
      <c r="I48" s="745"/>
      <c r="J48" s="457"/>
      <c r="K48" s="635"/>
      <c r="L48" s="635"/>
      <c r="N48" s="733"/>
      <c r="O48" s="733"/>
    </row>
    <row r="49" spans="4:16" s="502" customFormat="1" ht="20.25" customHeight="1">
      <c r="D49" s="391" t="s">
        <v>228</v>
      </c>
      <c r="E49" s="298"/>
      <c r="F49" s="448">
        <v>228</v>
      </c>
      <c r="G49" s="747"/>
      <c r="H49" s="630">
        <v>227</v>
      </c>
      <c r="I49" s="632"/>
      <c r="J49" s="737">
        <v>0.44052863436123352</v>
      </c>
      <c r="K49" s="632"/>
      <c r="L49" s="632"/>
      <c r="M49" s="516"/>
      <c r="N49" s="726"/>
      <c r="O49" s="726"/>
      <c r="P49" s="726"/>
    </row>
    <row r="50" spans="4:16" s="502" customFormat="1" ht="20.25" customHeight="1">
      <c r="D50" s="397" t="s">
        <v>229</v>
      </c>
      <c r="E50" s="307"/>
      <c r="F50" s="457">
        <v>13.364595545134819</v>
      </c>
      <c r="G50" s="748"/>
      <c r="H50" s="460">
        <v>12.978845054316752</v>
      </c>
      <c r="I50" s="745"/>
      <c r="J50" s="729"/>
      <c r="K50" s="635"/>
      <c r="L50" s="635"/>
      <c r="N50" s="733"/>
      <c r="O50" s="733"/>
      <c r="P50" s="733"/>
    </row>
    <row r="51" spans="4:16" ht="20.25" customHeight="1">
      <c r="F51" s="738"/>
      <c r="G51" s="739"/>
      <c r="H51" s="739"/>
      <c r="I51" s="739"/>
      <c r="J51" s="738"/>
      <c r="K51" s="739"/>
      <c r="L51" s="740"/>
      <c r="M51" s="530"/>
    </row>
    <row r="52" spans="4:16" s="735" customFormat="1" ht="20.25" customHeight="1"/>
    <row r="53" spans="4:16" ht="20.25" customHeight="1">
      <c r="F53" s="516"/>
      <c r="G53" s="516"/>
      <c r="H53" s="516"/>
      <c r="I53" s="516"/>
      <c r="J53" s="530"/>
      <c r="K53" s="516"/>
      <c r="L53" s="530"/>
      <c r="M53" s="530"/>
    </row>
    <row r="54" spans="4:16" ht="20.25" customHeight="1">
      <c r="D54" s="725" t="s">
        <v>59</v>
      </c>
      <c r="E54" s="725"/>
      <c r="J54" s="629"/>
      <c r="K54" s="516"/>
      <c r="L54" s="530"/>
      <c r="M54" s="530"/>
    </row>
    <row r="55" spans="4:16" ht="20.25" customHeight="1">
      <c r="D55" s="316"/>
      <c r="E55" s="316"/>
      <c r="F55" s="856">
        <v>2019</v>
      </c>
      <c r="G55" s="355"/>
      <c r="H55" s="871" t="s">
        <v>332</v>
      </c>
      <c r="I55" s="744"/>
      <c r="J55" s="872"/>
      <c r="K55" s="516"/>
      <c r="L55" s="530"/>
      <c r="M55" s="530"/>
    </row>
    <row r="56" spans="4:16" ht="20.25" customHeight="1">
      <c r="D56" s="316" t="s">
        <v>0</v>
      </c>
      <c r="E56" s="316"/>
      <c r="F56" s="856"/>
      <c r="G56" s="355"/>
      <c r="H56" s="855"/>
      <c r="I56" s="350"/>
      <c r="J56" s="872"/>
      <c r="K56" s="643"/>
      <c r="L56" s="530"/>
    </row>
    <row r="57" spans="4:16" s="502" customFormat="1" ht="20.25" customHeight="1" thickBot="1">
      <c r="D57" s="300"/>
      <c r="E57" s="301"/>
      <c r="F57" s="302"/>
      <c r="G57" s="356"/>
      <c r="H57" s="300"/>
      <c r="I57" s="301"/>
      <c r="J57" s="356"/>
      <c r="K57" s="643"/>
      <c r="L57" s="530"/>
      <c r="N57" s="733"/>
      <c r="O57" s="733"/>
      <c r="P57" s="733"/>
    </row>
    <row r="58" spans="4:16" s="502" customFormat="1" ht="20.25" customHeight="1">
      <c r="D58" s="303"/>
      <c r="E58" s="303"/>
      <c r="F58" s="446"/>
      <c r="G58" s="508"/>
      <c r="H58" s="297"/>
      <c r="I58" s="297"/>
      <c r="J58" s="508"/>
      <c r="K58" s="422"/>
      <c r="L58" s="422"/>
      <c r="N58" s="733"/>
      <c r="O58" s="733"/>
      <c r="P58" s="733"/>
    </row>
    <row r="59" spans="4:16" ht="20.25" customHeight="1">
      <c r="D59" s="391" t="s">
        <v>15</v>
      </c>
      <c r="E59" s="298"/>
      <c r="F59" s="448">
        <v>60</v>
      </c>
      <c r="G59" s="747"/>
      <c r="H59" s="630">
        <v>38</v>
      </c>
      <c r="I59" s="632"/>
      <c r="J59" s="750"/>
      <c r="M59" s="530"/>
      <c r="N59" s="733"/>
    </row>
    <row r="60" spans="4:16" ht="20.25" customHeight="1">
      <c r="D60" s="391" t="s">
        <v>204</v>
      </c>
      <c r="E60" s="298"/>
      <c r="F60" s="448">
        <v>-53</v>
      </c>
      <c r="G60" s="747"/>
      <c r="H60" s="630">
        <v>-38</v>
      </c>
      <c r="I60" s="632"/>
      <c r="J60" s="750"/>
      <c r="N60" s="733"/>
    </row>
    <row r="61" spans="4:16" ht="20.25" customHeight="1">
      <c r="D61" s="391" t="s">
        <v>228</v>
      </c>
      <c r="E61" s="298"/>
      <c r="F61" s="448">
        <v>-102</v>
      </c>
      <c r="G61" s="747"/>
      <c r="H61" s="630">
        <v>-82</v>
      </c>
      <c r="I61" s="632"/>
      <c r="J61" s="750"/>
      <c r="N61" s="733"/>
    </row>
    <row r="62" spans="4:16" ht="20.25" customHeight="1">
      <c r="N62" s="733"/>
    </row>
    <row r="63" spans="4:16" s="724" customFormat="1" ht="20.25" customHeight="1">
      <c r="D63" s="741" t="s">
        <v>402</v>
      </c>
      <c r="E63" s="741"/>
      <c r="F63" s="742"/>
      <c r="G63" s="742"/>
      <c r="H63" s="742"/>
      <c r="I63" s="742"/>
      <c r="J63" s="743"/>
      <c r="K63" s="742"/>
      <c r="L63" s="743"/>
      <c r="M63" s="743"/>
    </row>
    <row r="64" spans="4:16" ht="20.25" customHeight="1">
      <c r="N64" s="733"/>
    </row>
    <row r="65" spans="14:14" ht="20.25" customHeight="1">
      <c r="N65" s="733"/>
    </row>
    <row r="66" spans="14:14" ht="20.25" customHeight="1">
      <c r="N66" s="733"/>
    </row>
    <row r="67" spans="14:14" ht="20.25" customHeight="1">
      <c r="N67" s="733"/>
    </row>
    <row r="68" spans="14:14" ht="20.25" customHeight="1">
      <c r="N68" s="733"/>
    </row>
  </sheetData>
  <mergeCells count="18">
    <mergeCell ref="F55:F56"/>
    <mergeCell ref="H55:H56"/>
    <mergeCell ref="J55:J56"/>
    <mergeCell ref="L29:L30"/>
    <mergeCell ref="F42:F43"/>
    <mergeCell ref="H42:H43"/>
    <mergeCell ref="J42:J43"/>
    <mergeCell ref="K42:K43"/>
    <mergeCell ref="L42:L43"/>
    <mergeCell ref="F29:F30"/>
    <mergeCell ref="H29:H30"/>
    <mergeCell ref="J29:J30"/>
    <mergeCell ref="K29:K30"/>
    <mergeCell ref="F16:F17"/>
    <mergeCell ref="H16:H17"/>
    <mergeCell ref="J16:J17"/>
    <mergeCell ref="K16:K17"/>
    <mergeCell ref="L16:L17"/>
  </mergeCells>
  <pageMargins left="0.7" right="0.7" top="0.75" bottom="0.75" header="0.3" footer="0.3"/>
  <pageSetup paperSize="9" scale="53" orientation="portrait" r:id="rId1"/>
  <colBreaks count="1" manualBreakCount="1">
    <brk id="15" max="67" man="1"/>
  </colBreaks>
  <ignoredErrors>
    <ignoredError sqref="H16 H5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268"/>
  <sheetViews>
    <sheetView showGridLines="0" zoomScale="70" zoomScaleNormal="70" zoomScaleSheetLayoutView="55" workbookViewId="0">
      <selection activeCell="K129" sqref="K129"/>
    </sheetView>
  </sheetViews>
  <sheetFormatPr defaultColWidth="11.453125" defaultRowHeight="20.25" customHeight="1"/>
  <cols>
    <col min="1" max="1" width="1.453125" style="423" customWidth="1"/>
    <col min="2" max="2" width="23.36328125" style="423" customWidth="1"/>
    <col min="3" max="3" width="5.90625" style="423" customWidth="1"/>
    <col min="4" max="4" width="62.54296875" style="423" customWidth="1"/>
    <col min="5" max="5" width="2.54296875" style="684" customWidth="1"/>
    <col min="6" max="7" width="14" style="423" customWidth="1"/>
    <col min="8" max="10" width="13.54296875" style="423" customWidth="1"/>
    <col min="11" max="11" width="17.90625" style="423" customWidth="1"/>
    <col min="12" max="15" width="13.54296875" style="423" customWidth="1"/>
    <col min="16" max="16" width="12.36328125" style="423" customWidth="1"/>
    <col min="17" max="17" width="14.90625" style="423" customWidth="1"/>
    <col min="18" max="18" width="5.90625" style="423" customWidth="1"/>
    <col min="19" max="16384" width="11.453125" style="423"/>
  </cols>
  <sheetData>
    <row r="1" spans="4:18" ht="20.25" customHeight="1">
      <c r="D1" s="595"/>
      <c r="E1" s="595"/>
    </row>
    <row r="2" spans="4:18" ht="20.25" customHeight="1">
      <c r="D2" s="595"/>
      <c r="E2" s="595"/>
    </row>
    <row r="3" spans="4:18" ht="20.25" customHeight="1">
      <c r="D3" s="595"/>
      <c r="E3" s="595"/>
    </row>
    <row r="4" spans="4:18" ht="20.25" customHeight="1">
      <c r="D4" s="442" t="s">
        <v>449</v>
      </c>
      <c r="E4" s="442"/>
    </row>
    <row r="5" spans="4:18" ht="20.25" customHeight="1">
      <c r="D5" s="290"/>
      <c r="E5" s="290"/>
      <c r="F5" s="751"/>
      <c r="G5" s="751"/>
      <c r="H5" s="751"/>
      <c r="I5" s="751"/>
      <c r="J5" s="751"/>
      <c r="K5" s="751"/>
      <c r="L5" s="751"/>
      <c r="M5" s="751"/>
      <c r="N5" s="751"/>
      <c r="O5" s="751"/>
      <c r="P5" s="751"/>
    </row>
    <row r="6" spans="4:18" ht="20.25" customHeight="1">
      <c r="D6" s="674" t="s">
        <v>232</v>
      </c>
      <c r="E6" s="752"/>
      <c r="F6" s="675"/>
      <c r="G6" s="676"/>
      <c r="H6" s="676"/>
      <c r="I6" s="676"/>
      <c r="J6" s="676"/>
      <c r="K6" s="676"/>
      <c r="L6" s="676"/>
      <c r="M6" s="676"/>
      <c r="N6" s="676"/>
      <c r="O6" s="676"/>
      <c r="P6" s="676"/>
    </row>
    <row r="14" spans="4:18" ht="20.25" customHeight="1">
      <c r="D14" s="680" t="s">
        <v>454</v>
      </c>
      <c r="E14" s="692"/>
      <c r="F14" s="684"/>
      <c r="G14" s="684"/>
      <c r="H14" s="684"/>
      <c r="I14" s="684"/>
      <c r="J14" s="684"/>
      <c r="K14" s="684"/>
      <c r="L14" s="684"/>
      <c r="M14" s="684"/>
      <c r="N14" s="684"/>
      <c r="O14" s="684"/>
      <c r="P14" s="684"/>
      <c r="Q14" s="684"/>
      <c r="R14" s="684"/>
    </row>
    <row r="15" spans="4:18" ht="20.25" customHeight="1">
      <c r="D15" s="680"/>
      <c r="E15" s="692"/>
      <c r="F15" s="684"/>
      <c r="G15" s="684"/>
      <c r="H15" s="684"/>
      <c r="I15" s="684"/>
      <c r="J15" s="684"/>
      <c r="K15" s="684"/>
      <c r="L15" s="684"/>
      <c r="M15" s="684"/>
      <c r="N15" s="684"/>
      <c r="O15" s="684"/>
      <c r="P15" s="684"/>
      <c r="Q15" s="684"/>
    </row>
    <row r="16" spans="4:18" ht="60">
      <c r="D16" s="398" t="s">
        <v>75</v>
      </c>
      <c r="E16" s="398"/>
      <c r="F16" s="287" t="s">
        <v>98</v>
      </c>
      <c r="G16" s="400" t="s">
        <v>97</v>
      </c>
      <c r="H16" s="424" t="s">
        <v>100</v>
      </c>
      <c r="I16" s="400" t="s">
        <v>101</v>
      </c>
      <c r="J16" s="400" t="s">
        <v>270</v>
      </c>
      <c r="K16" s="403" t="s">
        <v>400</v>
      </c>
      <c r="L16" s="399" t="s">
        <v>190</v>
      </c>
      <c r="M16" s="399" t="s">
        <v>108</v>
      </c>
      <c r="N16" s="287" t="s">
        <v>441</v>
      </c>
      <c r="O16" s="287"/>
      <c r="P16" s="287"/>
      <c r="Q16" s="287"/>
    </row>
    <row r="17" spans="4:18" ht="15" thickBot="1">
      <c r="D17" s="300"/>
      <c r="E17" s="301"/>
      <c r="F17" s="300"/>
      <c r="G17" s="300"/>
      <c r="H17" s="300"/>
      <c r="I17" s="300"/>
      <c r="J17" s="300"/>
      <c r="K17" s="300"/>
      <c r="L17" s="300"/>
      <c r="M17" s="300"/>
      <c r="N17" s="300"/>
      <c r="O17" s="287"/>
      <c r="P17" s="287"/>
      <c r="Q17" s="287"/>
    </row>
    <row r="18" spans="4:18" ht="20.25" customHeight="1">
      <c r="D18" s="303"/>
      <c r="E18" s="303"/>
      <c r="F18" s="303"/>
      <c r="G18" s="303"/>
      <c r="H18" s="303"/>
      <c r="I18" s="303"/>
      <c r="J18" s="303"/>
      <c r="K18" s="303"/>
      <c r="L18" s="303"/>
      <c r="M18" s="303"/>
      <c r="N18" s="303"/>
      <c r="O18" s="287"/>
      <c r="P18" s="287"/>
      <c r="Q18" s="287"/>
    </row>
    <row r="19" spans="4:18" ht="20.25" customHeight="1">
      <c r="D19" s="370" t="s">
        <v>11</v>
      </c>
      <c r="E19" s="755"/>
      <c r="F19" s="511">
        <v>972</v>
      </c>
      <c r="G19" s="511">
        <v>169</v>
      </c>
      <c r="H19" s="511">
        <v>16</v>
      </c>
      <c r="I19" s="511">
        <v>-7</v>
      </c>
      <c r="J19" s="756">
        <v>30</v>
      </c>
      <c r="K19" s="511">
        <v>45</v>
      </c>
      <c r="L19" s="511">
        <v>20</v>
      </c>
      <c r="M19" s="885">
        <v>0</v>
      </c>
      <c r="N19" s="511">
        <v>1245</v>
      </c>
      <c r="O19" s="287"/>
      <c r="P19" s="287"/>
      <c r="Q19" s="287"/>
    </row>
    <row r="20" spans="4:18" s="714" customFormat="1" ht="20.25" customHeight="1">
      <c r="D20" s="432" t="s">
        <v>363</v>
      </c>
      <c r="E20" s="672"/>
      <c r="F20" s="638">
        <v>-120</v>
      </c>
      <c r="G20" s="884">
        <v>0</v>
      </c>
      <c r="H20" s="884">
        <v>0</v>
      </c>
      <c r="I20" s="884">
        <v>0</v>
      </c>
      <c r="J20" s="884">
        <v>0</v>
      </c>
      <c r="K20" s="638">
        <v>4</v>
      </c>
      <c r="L20" s="884">
        <v>0</v>
      </c>
      <c r="M20" s="884">
        <v>0</v>
      </c>
      <c r="N20" s="638">
        <v>-116</v>
      </c>
      <c r="O20" s="426"/>
      <c r="P20" s="426"/>
      <c r="Q20" s="426"/>
    </row>
    <row r="21" spans="4:18" s="714" customFormat="1" ht="20.25" customHeight="1">
      <c r="D21" s="432" t="s">
        <v>272</v>
      </c>
      <c r="E21" s="672"/>
      <c r="F21" s="638">
        <v>-3</v>
      </c>
      <c r="G21" s="884"/>
      <c r="H21" s="884">
        <v>0</v>
      </c>
      <c r="I21" s="884">
        <v>0</v>
      </c>
      <c r="J21" s="884">
        <v>0</v>
      </c>
      <c r="K21" s="884">
        <v>0</v>
      </c>
      <c r="L21" s="884">
        <v>0</v>
      </c>
      <c r="M21" s="638">
        <v>3</v>
      </c>
      <c r="N21" s="638">
        <v>0</v>
      </c>
      <c r="O21" s="757"/>
      <c r="P21" s="757"/>
      <c r="Q21" s="757"/>
    </row>
    <row r="22" spans="4:18" s="714" customFormat="1" ht="20.25" customHeight="1">
      <c r="D22" s="433" t="s">
        <v>21</v>
      </c>
      <c r="E22" s="276"/>
      <c r="F22" s="756">
        <v>849</v>
      </c>
      <c r="G22" s="756">
        <v>169</v>
      </c>
      <c r="H22" s="756">
        <v>16</v>
      </c>
      <c r="I22" s="756">
        <v>-7</v>
      </c>
      <c r="J22" s="756">
        <v>30</v>
      </c>
      <c r="K22" s="756">
        <v>49</v>
      </c>
      <c r="L22" s="756">
        <v>20</v>
      </c>
      <c r="M22" s="756">
        <v>3</v>
      </c>
      <c r="N22" s="756">
        <v>1129</v>
      </c>
      <c r="O22" s="758"/>
      <c r="P22" s="758"/>
      <c r="Q22" s="757"/>
    </row>
    <row r="23" spans="4:18" s="714" customFormat="1" ht="20.25" customHeight="1">
      <c r="D23" s="432" t="s">
        <v>442</v>
      </c>
      <c r="E23" s="672"/>
      <c r="F23" s="638">
        <v>-86</v>
      </c>
      <c r="G23" s="638">
        <v>-17</v>
      </c>
      <c r="H23" s="638">
        <v>-2</v>
      </c>
      <c r="I23" s="638"/>
      <c r="J23" s="638">
        <v>-3</v>
      </c>
      <c r="K23" s="638">
        <v>-5</v>
      </c>
      <c r="L23" s="638">
        <v>-2</v>
      </c>
      <c r="M23" s="884">
        <v>0</v>
      </c>
      <c r="N23" s="638">
        <v>-115</v>
      </c>
      <c r="O23" s="757"/>
      <c r="P23" s="757"/>
      <c r="Q23" s="757"/>
    </row>
    <row r="24" spans="4:18" s="714" customFormat="1" ht="20.25" customHeight="1">
      <c r="D24" s="433" t="s">
        <v>200</v>
      </c>
      <c r="E24" s="276"/>
      <c r="F24" s="756">
        <v>763</v>
      </c>
      <c r="G24" s="756">
        <v>152</v>
      </c>
      <c r="H24" s="756">
        <v>14</v>
      </c>
      <c r="I24" s="756">
        <v>-7</v>
      </c>
      <c r="J24" s="756">
        <v>27</v>
      </c>
      <c r="K24" s="756">
        <v>44</v>
      </c>
      <c r="L24" s="756">
        <v>18</v>
      </c>
      <c r="M24" s="756">
        <v>3</v>
      </c>
      <c r="N24" s="756">
        <v>1014</v>
      </c>
      <c r="O24" s="758"/>
      <c r="P24" s="758"/>
      <c r="Q24" s="757"/>
    </row>
    <row r="25" spans="4:18" s="714" customFormat="1" ht="20.25" customHeight="1">
      <c r="D25" s="432" t="s">
        <v>246</v>
      </c>
      <c r="E25" s="672"/>
      <c r="F25" s="638">
        <v>-117</v>
      </c>
      <c r="G25" s="884">
        <v>0</v>
      </c>
      <c r="H25" s="884">
        <v>0</v>
      </c>
      <c r="I25" s="884">
        <v>0</v>
      </c>
      <c r="J25" s="884">
        <v>0</v>
      </c>
      <c r="K25" s="638">
        <v>121</v>
      </c>
      <c r="L25" s="884">
        <v>0</v>
      </c>
      <c r="M25" s="884">
        <v>0</v>
      </c>
      <c r="N25" s="638">
        <v>4</v>
      </c>
      <c r="O25" s="757"/>
      <c r="P25" s="757"/>
      <c r="Q25" s="757"/>
    </row>
    <row r="26" spans="4:18" s="714" customFormat="1" ht="20.25" customHeight="1">
      <c r="D26" s="433" t="s">
        <v>20</v>
      </c>
      <c r="E26" s="276"/>
      <c r="F26" s="756">
        <v>646</v>
      </c>
      <c r="G26" s="756">
        <v>152</v>
      </c>
      <c r="H26" s="756">
        <v>14</v>
      </c>
      <c r="I26" s="756">
        <v>-7</v>
      </c>
      <c r="J26" s="756">
        <v>27</v>
      </c>
      <c r="K26" s="756">
        <v>165</v>
      </c>
      <c r="L26" s="756">
        <v>18</v>
      </c>
      <c r="M26" s="756">
        <v>3</v>
      </c>
      <c r="N26" s="756">
        <v>1018</v>
      </c>
      <c r="O26" s="758"/>
      <c r="P26" s="758"/>
      <c r="Q26" s="757"/>
    </row>
    <row r="27" spans="4:18" s="714" customFormat="1" ht="20.25" customHeight="1">
      <c r="D27" s="432" t="s">
        <v>63</v>
      </c>
      <c r="E27" s="672"/>
      <c r="F27" s="638">
        <v>-1</v>
      </c>
      <c r="G27" s="884">
        <v>0</v>
      </c>
      <c r="H27" s="884">
        <v>0</v>
      </c>
      <c r="I27" s="884">
        <v>0</v>
      </c>
      <c r="J27" s="884">
        <v>0</v>
      </c>
      <c r="K27" s="884">
        <v>0</v>
      </c>
      <c r="L27" s="884">
        <v>0</v>
      </c>
      <c r="M27" s="884">
        <v>0</v>
      </c>
      <c r="N27" s="638">
        <v>-1</v>
      </c>
      <c r="O27" s="759"/>
      <c r="P27" s="759"/>
      <c r="Q27" s="757"/>
    </row>
    <row r="28" spans="4:18" s="714" customFormat="1" ht="14.5">
      <c r="D28" s="433" t="s">
        <v>172</v>
      </c>
      <c r="E28" s="434"/>
      <c r="F28" s="756">
        <v>645</v>
      </c>
      <c r="G28" s="756">
        <v>152</v>
      </c>
      <c r="H28" s="756">
        <v>14</v>
      </c>
      <c r="I28" s="756">
        <v>-7</v>
      </c>
      <c r="J28" s="756">
        <v>27</v>
      </c>
      <c r="K28" s="756">
        <v>165</v>
      </c>
      <c r="L28" s="756">
        <v>18</v>
      </c>
      <c r="M28" s="756">
        <v>3</v>
      </c>
      <c r="N28" s="756">
        <v>1017</v>
      </c>
      <c r="O28" s="760"/>
      <c r="P28" s="760"/>
      <c r="Q28" s="757"/>
    </row>
    <row r="29" spans="4:18" ht="20.25" customHeight="1">
      <c r="D29" s="761"/>
      <c r="E29" s="276"/>
      <c r="F29" s="762"/>
      <c r="G29" s="762"/>
      <c r="H29" s="762"/>
      <c r="I29" s="762"/>
      <c r="J29" s="762"/>
      <c r="K29" s="762"/>
      <c r="L29" s="763"/>
      <c r="M29" s="762"/>
      <c r="N29" s="764"/>
      <c r="O29" s="765"/>
      <c r="P29" s="765"/>
      <c r="Q29" s="765"/>
    </row>
    <row r="30" spans="4:18" s="714" customFormat="1" ht="20.25" customHeight="1">
      <c r="D30" s="432" t="s">
        <v>76</v>
      </c>
      <c r="E30" s="672"/>
      <c r="F30" s="638">
        <v>74109308.03287667</v>
      </c>
      <c r="G30" s="672"/>
      <c r="H30" s="766"/>
      <c r="I30" s="766"/>
      <c r="J30" s="672"/>
      <c r="K30" s="672"/>
      <c r="L30" s="672"/>
      <c r="M30" s="672"/>
      <c r="N30" s="638">
        <v>74109308.03287667</v>
      </c>
      <c r="O30" s="757"/>
      <c r="P30" s="757"/>
      <c r="Q30" s="757"/>
      <c r="R30" s="395"/>
    </row>
    <row r="31" spans="4:18" s="714" customFormat="1" ht="20.25" customHeight="1">
      <c r="D31" s="432" t="s">
        <v>77</v>
      </c>
      <c r="E31" s="672"/>
      <c r="F31" s="638">
        <v>74564802</v>
      </c>
      <c r="G31" s="672"/>
      <c r="H31" s="766"/>
      <c r="I31" s="766"/>
      <c r="J31" s="672"/>
      <c r="K31" s="672"/>
      <c r="L31" s="672"/>
      <c r="M31" s="672"/>
      <c r="N31" s="638">
        <v>74564802</v>
      </c>
      <c r="O31" s="757"/>
      <c r="P31" s="757"/>
      <c r="Q31" s="757"/>
      <c r="R31" s="395"/>
    </row>
    <row r="32" spans="4:18" ht="20.25" customHeight="1">
      <c r="D32" s="672"/>
      <c r="E32" s="672"/>
      <c r="F32" s="767"/>
      <c r="G32" s="672"/>
      <c r="H32" s="672"/>
      <c r="I32" s="672"/>
      <c r="J32" s="672"/>
      <c r="K32" s="672"/>
      <c r="L32" s="672"/>
      <c r="M32" s="672"/>
      <c r="N32" s="767"/>
      <c r="O32" s="765"/>
      <c r="P32" s="765"/>
      <c r="Q32" s="765"/>
      <c r="R32" s="270"/>
    </row>
    <row r="33" spans="4:18" ht="20.25" customHeight="1">
      <c r="D33" s="276" t="s">
        <v>247</v>
      </c>
      <c r="E33" s="276"/>
      <c r="F33" s="767"/>
      <c r="G33" s="672"/>
      <c r="H33" s="672"/>
      <c r="I33" s="672"/>
      <c r="J33" s="672"/>
      <c r="K33" s="672"/>
      <c r="L33" s="672"/>
      <c r="M33" s="672"/>
      <c r="N33" s="767"/>
      <c r="O33" s="765"/>
      <c r="P33" s="765"/>
      <c r="Q33" s="765"/>
      <c r="R33" s="270"/>
    </row>
    <row r="34" spans="4:18" ht="20.25" customHeight="1">
      <c r="D34" s="433" t="s">
        <v>25</v>
      </c>
      <c r="E34" s="276"/>
      <c r="F34" s="768">
        <v>10.28</v>
      </c>
      <c r="G34" s="672"/>
      <c r="H34" s="766"/>
      <c r="I34" s="766"/>
      <c r="J34" s="672"/>
      <c r="K34" s="672"/>
      <c r="L34" s="672"/>
      <c r="M34" s="672"/>
      <c r="N34" s="768">
        <v>13.67</v>
      </c>
      <c r="O34" s="769"/>
      <c r="P34" s="769"/>
      <c r="Q34" s="765"/>
      <c r="R34" s="270"/>
    </row>
    <row r="35" spans="4:18" ht="14.5">
      <c r="D35" s="433" t="s">
        <v>26</v>
      </c>
      <c r="E35" s="276"/>
      <c r="F35" s="768">
        <v>10.220000000000001</v>
      </c>
      <c r="G35" s="672"/>
      <c r="H35" s="766"/>
      <c r="I35" s="766"/>
      <c r="J35" s="276"/>
      <c r="K35" s="672"/>
      <c r="L35" s="672"/>
      <c r="M35" s="672"/>
      <c r="N35" s="768">
        <v>13.59</v>
      </c>
      <c r="O35" s="769"/>
      <c r="P35" s="769"/>
      <c r="Q35" s="765"/>
      <c r="R35" s="270"/>
    </row>
    <row r="36" spans="4:18" ht="20.25" customHeight="1">
      <c r="D36" s="672"/>
      <c r="E36" s="672"/>
      <c r="F36" s="687"/>
      <c r="G36" s="277"/>
      <c r="H36" s="277"/>
      <c r="I36" s="277"/>
      <c r="J36" s="277"/>
      <c r="K36" s="277"/>
      <c r="L36" s="277"/>
      <c r="M36" s="277"/>
      <c r="N36" s="687"/>
      <c r="O36" s="765"/>
      <c r="P36" s="765"/>
      <c r="Q36" s="765"/>
      <c r="R36" s="270"/>
    </row>
    <row r="37" spans="4:18" ht="20.25" customHeight="1">
      <c r="D37" s="755" t="s">
        <v>248</v>
      </c>
      <c r="E37" s="755"/>
      <c r="F37" s="687"/>
      <c r="G37" s="270"/>
      <c r="H37" s="270"/>
      <c r="I37" s="270"/>
      <c r="J37" s="270"/>
      <c r="K37" s="270"/>
      <c r="L37" s="270"/>
      <c r="M37" s="270"/>
      <c r="N37" s="765"/>
      <c r="O37" s="765"/>
      <c r="P37" s="765"/>
      <c r="Q37" s="765"/>
      <c r="R37" s="270"/>
    </row>
    <row r="38" spans="4:18" ht="20.25" customHeight="1">
      <c r="D38" s="370" t="s">
        <v>25</v>
      </c>
      <c r="E38" s="755"/>
      <c r="F38" s="770">
        <v>8.6999999999999993</v>
      </c>
      <c r="G38" s="270"/>
      <c r="H38" s="501"/>
      <c r="I38" s="501"/>
      <c r="J38" s="270"/>
      <c r="K38" s="270"/>
      <c r="L38" s="270"/>
      <c r="M38" s="270"/>
      <c r="N38" s="770">
        <v>13.72</v>
      </c>
      <c r="O38" s="769"/>
      <c r="P38" s="769"/>
      <c r="Q38" s="765"/>
      <c r="R38" s="270"/>
    </row>
    <row r="39" spans="4:18" ht="14.5">
      <c r="D39" s="370" t="s">
        <v>26</v>
      </c>
      <c r="E39" s="755"/>
      <c r="F39" s="770">
        <v>8.65</v>
      </c>
      <c r="G39" s="270"/>
      <c r="H39" s="501"/>
      <c r="I39" s="501"/>
      <c r="J39" s="755"/>
      <c r="K39" s="270"/>
      <c r="L39" s="270"/>
      <c r="M39" s="270"/>
      <c r="N39" s="770">
        <v>13.64</v>
      </c>
      <c r="O39" s="769"/>
      <c r="P39" s="769"/>
      <c r="Q39" s="765"/>
      <c r="R39" s="270"/>
    </row>
    <row r="40" spans="4:18" ht="20.25" customHeight="1">
      <c r="Q40" s="765"/>
    </row>
    <row r="42" spans="4:18" ht="20.25" customHeight="1">
      <c r="D42" s="691" t="s">
        <v>399</v>
      </c>
      <c r="F42" s="678"/>
      <c r="G42" s="678"/>
      <c r="H42" s="678"/>
    </row>
    <row r="43" spans="4:18" ht="20.25" customHeight="1">
      <c r="D43" s="771" t="s">
        <v>191</v>
      </c>
      <c r="E43" s="401"/>
    </row>
    <row r="44" spans="4:18" ht="20.25" customHeight="1">
      <c r="D44" s="772" t="s">
        <v>398</v>
      </c>
      <c r="E44" s="773"/>
    </row>
    <row r="45" spans="4:18" ht="20.25" customHeight="1">
      <c r="D45" s="775" t="s">
        <v>255</v>
      </c>
      <c r="E45" s="774"/>
    </row>
    <row r="46" spans="4:18" ht="20.25" customHeight="1">
      <c r="D46" s="775" t="s">
        <v>257</v>
      </c>
      <c r="E46" s="774"/>
    </row>
    <row r="47" spans="4:18" ht="20.25" customHeight="1">
      <c r="D47" s="423" t="s">
        <v>443</v>
      </c>
    </row>
    <row r="48" spans="4:18" ht="20.25" customHeight="1">
      <c r="D48" s="776"/>
      <c r="E48" s="777"/>
    </row>
    <row r="49" spans="4:16" ht="20.25" customHeight="1">
      <c r="D49" s="776"/>
      <c r="E49" s="777"/>
    </row>
    <row r="50" spans="4:16" ht="20.25" customHeight="1">
      <c r="D50" s="680" t="s">
        <v>455</v>
      </c>
    </row>
    <row r="51" spans="4:16" ht="20.25" customHeight="1">
      <c r="E51" s="692"/>
      <c r="F51" s="684"/>
      <c r="G51" s="684"/>
      <c r="H51" s="684"/>
      <c r="I51" s="684"/>
      <c r="J51" s="684"/>
      <c r="K51" s="684"/>
      <c r="L51" s="684"/>
      <c r="M51" s="684"/>
      <c r="N51" s="684"/>
      <c r="O51" s="684"/>
      <c r="P51" s="684"/>
    </row>
    <row r="52" spans="4:16" ht="94.25" customHeight="1">
      <c r="D52" s="398" t="s">
        <v>75</v>
      </c>
      <c r="F52" s="403" t="s">
        <v>394</v>
      </c>
      <c r="G52" s="400" t="s">
        <v>97</v>
      </c>
      <c r="H52" s="400" t="s">
        <v>328</v>
      </c>
      <c r="I52" s="400" t="s">
        <v>270</v>
      </c>
      <c r="J52" s="403" t="s">
        <v>329</v>
      </c>
      <c r="K52" s="399" t="s">
        <v>190</v>
      </c>
      <c r="L52" s="399" t="s">
        <v>108</v>
      </c>
      <c r="M52" s="287" t="s">
        <v>441</v>
      </c>
      <c r="N52" s="287"/>
    </row>
    <row r="53" spans="4:16" ht="20.25" customHeight="1" thickBot="1">
      <c r="D53" s="300"/>
      <c r="F53" s="300"/>
      <c r="G53" s="300"/>
      <c r="H53" s="300"/>
      <c r="I53" s="300"/>
      <c r="J53" s="300"/>
      <c r="K53" s="300"/>
      <c r="L53" s="300"/>
      <c r="M53" s="300"/>
      <c r="N53" s="287"/>
    </row>
    <row r="54" spans="4:16" ht="20.25" customHeight="1">
      <c r="D54" s="303"/>
      <c r="F54" s="303"/>
      <c r="G54" s="303"/>
      <c r="H54" s="303"/>
      <c r="I54" s="303"/>
      <c r="J54" s="303"/>
      <c r="K54" s="303"/>
      <c r="L54" s="303"/>
      <c r="M54" s="303"/>
      <c r="N54" s="287"/>
    </row>
    <row r="55" spans="4:16" ht="20.25" customHeight="1">
      <c r="D55" s="684"/>
      <c r="F55" s="288"/>
      <c r="G55" s="288"/>
      <c r="H55" s="278"/>
      <c r="I55" s="288"/>
      <c r="J55" s="288"/>
      <c r="K55" s="288"/>
      <c r="L55" s="288"/>
      <c r="M55" s="278"/>
      <c r="N55" s="278"/>
    </row>
    <row r="56" spans="4:16" ht="20.25" customHeight="1">
      <c r="D56" s="370" t="s">
        <v>11</v>
      </c>
      <c r="E56" s="755"/>
      <c r="F56" s="511">
        <v>842</v>
      </c>
      <c r="G56" s="511">
        <v>164</v>
      </c>
      <c r="H56" s="511">
        <v>77</v>
      </c>
      <c r="I56" s="511">
        <v>11</v>
      </c>
      <c r="J56" s="511">
        <v>30</v>
      </c>
      <c r="K56" s="511">
        <v>41</v>
      </c>
      <c r="L56" s="885">
        <v>0</v>
      </c>
      <c r="M56" s="511">
        <v>1165</v>
      </c>
      <c r="N56" s="778"/>
    </row>
    <row r="57" spans="4:16" ht="20.25" customHeight="1">
      <c r="D57" s="391" t="s">
        <v>363</v>
      </c>
      <c r="E57" s="270"/>
      <c r="F57" s="630">
        <v>-34</v>
      </c>
      <c r="G57" s="883">
        <v>0</v>
      </c>
      <c r="H57" s="883">
        <v>0</v>
      </c>
      <c r="I57" s="883">
        <v>0</v>
      </c>
      <c r="J57" s="630">
        <v>-32</v>
      </c>
      <c r="K57" s="883">
        <v>0</v>
      </c>
      <c r="L57" s="661">
        <v>1</v>
      </c>
      <c r="M57" s="661">
        <v>-65</v>
      </c>
      <c r="N57" s="765"/>
    </row>
    <row r="58" spans="4:16" ht="20.25" customHeight="1">
      <c r="D58" s="391" t="s">
        <v>273</v>
      </c>
      <c r="E58" s="270"/>
      <c r="F58" s="630">
        <v>-1</v>
      </c>
      <c r="G58" s="883">
        <v>0</v>
      </c>
      <c r="H58" s="883">
        <v>0</v>
      </c>
      <c r="I58" s="883">
        <v>0</v>
      </c>
      <c r="J58" s="883">
        <v>0</v>
      </c>
      <c r="K58" s="883">
        <v>0</v>
      </c>
      <c r="L58" s="661">
        <v>1</v>
      </c>
      <c r="M58" s="661">
        <v>0</v>
      </c>
      <c r="N58" s="765"/>
    </row>
    <row r="59" spans="4:16" ht="20.25" customHeight="1">
      <c r="D59" s="370" t="s">
        <v>21</v>
      </c>
      <c r="E59" s="755"/>
      <c r="F59" s="511">
        <v>807</v>
      </c>
      <c r="G59" s="511">
        <v>164</v>
      </c>
      <c r="H59" s="511">
        <v>77</v>
      </c>
      <c r="I59" s="511">
        <v>11</v>
      </c>
      <c r="J59" s="511">
        <v>-2</v>
      </c>
      <c r="K59" s="511">
        <v>41</v>
      </c>
      <c r="L59" s="511">
        <v>2</v>
      </c>
      <c r="M59" s="511">
        <v>1100</v>
      </c>
      <c r="N59" s="778"/>
    </row>
    <row r="60" spans="4:16" ht="20.25" customHeight="1">
      <c r="D60" s="391" t="s">
        <v>275</v>
      </c>
      <c r="E60" s="270"/>
      <c r="F60" s="630">
        <v>-148</v>
      </c>
      <c r="G60" s="630">
        <v>-30</v>
      </c>
      <c r="H60" s="630">
        <v>-14</v>
      </c>
      <c r="I60" s="630">
        <v>-2</v>
      </c>
      <c r="J60" s="883">
        <v>0</v>
      </c>
      <c r="K60" s="630">
        <v>-7</v>
      </c>
      <c r="L60" s="883">
        <v>0</v>
      </c>
      <c r="M60" s="630">
        <v>-201</v>
      </c>
      <c r="N60" s="765"/>
    </row>
    <row r="61" spans="4:16" ht="20.25" customHeight="1">
      <c r="D61" s="370" t="s">
        <v>200</v>
      </c>
      <c r="E61" s="755"/>
      <c r="F61" s="511">
        <v>659</v>
      </c>
      <c r="G61" s="511">
        <v>134</v>
      </c>
      <c r="H61" s="511">
        <v>63</v>
      </c>
      <c r="I61" s="511">
        <v>9</v>
      </c>
      <c r="J61" s="511">
        <v>-2</v>
      </c>
      <c r="K61" s="511">
        <v>34</v>
      </c>
      <c r="L61" s="511">
        <v>2</v>
      </c>
      <c r="M61" s="511">
        <v>899</v>
      </c>
      <c r="N61" s="765"/>
    </row>
    <row r="62" spans="4:16" ht="20.25" customHeight="1">
      <c r="D62" s="391" t="s">
        <v>246</v>
      </c>
      <c r="E62" s="270"/>
      <c r="F62" s="630">
        <v>-96</v>
      </c>
      <c r="G62" s="630">
        <v>3</v>
      </c>
      <c r="H62" s="630">
        <v>69</v>
      </c>
      <c r="I62" s="630">
        <v>1</v>
      </c>
      <c r="J62" s="630">
        <v>18</v>
      </c>
      <c r="K62" s="883">
        <v>0</v>
      </c>
      <c r="L62" s="630">
        <v>1</v>
      </c>
      <c r="M62" s="630">
        <v>-4</v>
      </c>
      <c r="N62" s="765"/>
    </row>
    <row r="63" spans="4:16" ht="20.25" customHeight="1">
      <c r="D63" s="370" t="s">
        <v>20</v>
      </c>
      <c r="E63" s="755"/>
      <c r="F63" s="511">
        <v>563</v>
      </c>
      <c r="G63" s="511">
        <v>137</v>
      </c>
      <c r="H63" s="511">
        <v>132</v>
      </c>
      <c r="I63" s="511">
        <v>10</v>
      </c>
      <c r="J63" s="511">
        <v>16</v>
      </c>
      <c r="K63" s="511">
        <v>34</v>
      </c>
      <c r="L63" s="511">
        <v>3</v>
      </c>
      <c r="M63" s="511">
        <v>895</v>
      </c>
      <c r="N63" s="778"/>
    </row>
    <row r="64" spans="4:16" ht="20.25" customHeight="1">
      <c r="D64" s="391" t="s">
        <v>63</v>
      </c>
      <c r="E64" s="270"/>
      <c r="F64" s="630">
        <v>-4</v>
      </c>
      <c r="G64" s="883">
        <v>0</v>
      </c>
      <c r="H64" s="883">
        <v>0</v>
      </c>
      <c r="I64" s="883">
        <v>0</v>
      </c>
      <c r="J64" s="883">
        <v>0</v>
      </c>
      <c r="K64" s="883">
        <v>0</v>
      </c>
      <c r="L64" s="883">
        <v>0</v>
      </c>
      <c r="M64" s="630">
        <v>-4</v>
      </c>
      <c r="N64" s="765"/>
      <c r="O64" s="677"/>
    </row>
    <row r="65" spans="4:19" ht="20.25" customHeight="1">
      <c r="D65" s="370" t="s">
        <v>172</v>
      </c>
      <c r="E65" s="289"/>
      <c r="F65" s="511">
        <v>559</v>
      </c>
      <c r="G65" s="511">
        <v>137</v>
      </c>
      <c r="H65" s="511">
        <v>132</v>
      </c>
      <c r="I65" s="511">
        <v>10</v>
      </c>
      <c r="J65" s="511">
        <v>16</v>
      </c>
      <c r="K65" s="511">
        <v>34</v>
      </c>
      <c r="L65" s="511">
        <v>3</v>
      </c>
      <c r="M65" s="511">
        <v>891</v>
      </c>
      <c r="N65" s="778"/>
      <c r="O65" s="677"/>
    </row>
    <row r="66" spans="4:19" ht="20.25" customHeight="1">
      <c r="D66" s="779"/>
      <c r="E66" s="270"/>
      <c r="F66" s="780"/>
      <c r="G66" s="781"/>
      <c r="H66" s="781"/>
      <c r="I66" s="781"/>
      <c r="J66" s="781"/>
      <c r="K66" s="781"/>
      <c r="L66" s="781"/>
      <c r="M66" s="780"/>
      <c r="N66" s="765"/>
      <c r="O66" s="677"/>
    </row>
    <row r="67" spans="4:19" ht="20.25" customHeight="1">
      <c r="D67" s="391" t="s">
        <v>76</v>
      </c>
      <c r="E67" s="800"/>
      <c r="F67" s="452">
        <v>74408243</v>
      </c>
      <c r="G67" s="782"/>
      <c r="H67" s="782"/>
      <c r="I67" s="782"/>
      <c r="J67" s="782"/>
      <c r="K67" s="782"/>
      <c r="L67" s="782"/>
      <c r="M67" s="452">
        <v>74408243</v>
      </c>
      <c r="N67" s="765"/>
      <c r="O67" s="677"/>
    </row>
    <row r="68" spans="4:19" ht="20.25" customHeight="1">
      <c r="D68" s="391" t="s">
        <v>77</v>
      </c>
      <c r="E68" s="800"/>
      <c r="F68" s="452">
        <v>74723145</v>
      </c>
      <c r="G68" s="782"/>
      <c r="H68" s="782"/>
      <c r="I68" s="782"/>
      <c r="J68" s="782"/>
      <c r="K68" s="782"/>
      <c r="L68" s="782"/>
      <c r="M68" s="452">
        <v>74723145</v>
      </c>
      <c r="N68" s="765"/>
      <c r="O68" s="677"/>
    </row>
    <row r="69" spans="4:19" ht="20.25" customHeight="1">
      <c r="D69" s="779"/>
      <c r="E69" s="270"/>
      <c r="F69" s="783"/>
      <c r="G69" s="765"/>
      <c r="H69" s="765"/>
      <c r="I69" s="782"/>
      <c r="J69" s="782"/>
      <c r="K69" s="765"/>
      <c r="L69" s="765"/>
      <c r="M69" s="780"/>
      <c r="N69" s="765"/>
      <c r="O69" s="677"/>
    </row>
    <row r="70" spans="4:19" ht="20.25" customHeight="1">
      <c r="D70" s="332" t="s">
        <v>247</v>
      </c>
      <c r="E70" s="755"/>
      <c r="F70" s="687"/>
      <c r="G70" s="765"/>
      <c r="H70" s="765"/>
      <c r="I70" s="782"/>
      <c r="J70" s="782"/>
      <c r="K70" s="765"/>
      <c r="L70" s="765"/>
      <c r="M70" s="765"/>
      <c r="N70" s="765"/>
      <c r="O70" s="677"/>
    </row>
    <row r="71" spans="4:19" ht="20.25" customHeight="1">
      <c r="D71" s="370" t="s">
        <v>25</v>
      </c>
      <c r="E71" s="755"/>
      <c r="F71" s="770">
        <v>8.8000000000000007</v>
      </c>
      <c r="G71" s="687"/>
      <c r="H71" s="687"/>
      <c r="I71" s="501"/>
      <c r="J71" s="501"/>
      <c r="K71" s="270"/>
      <c r="L71" s="270"/>
      <c r="M71" s="770">
        <v>12.03</v>
      </c>
      <c r="N71" s="769"/>
      <c r="O71" s="677"/>
    </row>
    <row r="72" spans="4:19" ht="20.25" customHeight="1">
      <c r="D72" s="370" t="s">
        <v>26</v>
      </c>
      <c r="E72" s="755"/>
      <c r="F72" s="770">
        <v>8.77</v>
      </c>
      <c r="G72" s="687"/>
      <c r="H72" s="687" t="s">
        <v>22</v>
      </c>
      <c r="I72" s="501"/>
      <c r="J72" s="501"/>
      <c r="K72" s="270"/>
      <c r="L72" s="270"/>
      <c r="M72" s="770">
        <v>11.98</v>
      </c>
      <c r="N72" s="769"/>
      <c r="O72" s="677"/>
    </row>
    <row r="73" spans="4:19" ht="20.25" customHeight="1">
      <c r="G73" s="769"/>
      <c r="H73" s="769"/>
      <c r="I73" s="501"/>
      <c r="J73" s="501"/>
      <c r="K73" s="270"/>
      <c r="L73" s="270"/>
      <c r="N73" s="270"/>
      <c r="O73" s="677"/>
    </row>
    <row r="74" spans="4:19" ht="20.25" customHeight="1">
      <c r="D74" s="755" t="s">
        <v>248</v>
      </c>
      <c r="E74" s="755"/>
      <c r="F74" s="687"/>
      <c r="G74" s="270"/>
      <c r="H74" s="270"/>
      <c r="I74" s="270"/>
      <c r="J74" s="270"/>
      <c r="K74" s="270"/>
      <c r="L74" s="270"/>
      <c r="M74" s="687"/>
      <c r="N74" s="765"/>
      <c r="O74" s="502"/>
    </row>
    <row r="75" spans="4:19" ht="20.25" customHeight="1">
      <c r="D75" s="370" t="s">
        <v>25</v>
      </c>
      <c r="E75" s="755"/>
      <c r="F75" s="770">
        <v>7.51</v>
      </c>
      <c r="G75" s="270"/>
      <c r="H75" s="501"/>
      <c r="I75" s="270"/>
      <c r="J75" s="270"/>
      <c r="K75" s="270"/>
      <c r="L75" s="270"/>
      <c r="M75" s="770">
        <v>11.97</v>
      </c>
      <c r="N75" s="765"/>
      <c r="O75" s="502"/>
    </row>
    <row r="76" spans="4:19" ht="20.25" customHeight="1">
      <c r="D76" s="370" t="s">
        <v>26</v>
      </c>
      <c r="E76" s="755"/>
      <c r="F76" s="770">
        <v>7.48</v>
      </c>
      <c r="G76" s="270"/>
      <c r="H76" s="501"/>
      <c r="I76" s="755"/>
      <c r="J76" s="270"/>
      <c r="K76" s="270"/>
      <c r="L76" s="270"/>
      <c r="M76" s="770">
        <v>11.92</v>
      </c>
      <c r="N76" s="765"/>
      <c r="O76" s="502"/>
      <c r="P76" s="678"/>
      <c r="Q76" s="678"/>
    </row>
    <row r="77" spans="4:19" ht="20.25" customHeight="1">
      <c r="G77" s="769"/>
      <c r="H77" s="769"/>
      <c r="I77" s="270"/>
      <c r="J77" s="270"/>
      <c r="K77" s="270"/>
      <c r="L77" s="270"/>
      <c r="M77" s="270"/>
      <c r="N77" s="270"/>
      <c r="O77" s="270"/>
      <c r="P77" s="277"/>
      <c r="Q77" s="678"/>
    </row>
    <row r="78" spans="4:19" ht="39.65" customHeight="1">
      <c r="D78" s="875" t="s">
        <v>336</v>
      </c>
      <c r="E78" s="876"/>
      <c r="F78" s="876"/>
      <c r="G78" s="876"/>
      <c r="H78" s="876"/>
      <c r="I78" s="876"/>
      <c r="J78" s="876"/>
      <c r="K78" s="876"/>
      <c r="L78" s="876"/>
      <c r="M78" s="876"/>
      <c r="N78" s="876"/>
      <c r="O78" s="876"/>
      <c r="R78" s="678"/>
      <c r="S78" s="678"/>
    </row>
    <row r="79" spans="4:19" ht="20.25" customHeight="1">
      <c r="D79" s="677" t="s">
        <v>276</v>
      </c>
      <c r="R79" s="678"/>
      <c r="S79" s="678"/>
    </row>
    <row r="80" spans="4:19" ht="20.25" customHeight="1">
      <c r="D80" s="784" t="s">
        <v>191</v>
      </c>
      <c r="E80" s="401"/>
      <c r="R80" s="678"/>
      <c r="S80" s="678"/>
    </row>
    <row r="81" spans="4:19" ht="20.25" customHeight="1">
      <c r="D81" s="772" t="s">
        <v>258</v>
      </c>
      <c r="E81" s="773"/>
      <c r="R81" s="678"/>
      <c r="S81" s="678"/>
    </row>
    <row r="82" spans="4:19" ht="20.25" customHeight="1">
      <c r="D82" s="775" t="s">
        <v>192</v>
      </c>
      <c r="E82" s="773"/>
      <c r="R82" s="678"/>
      <c r="S82" s="678"/>
    </row>
    <row r="83" spans="4:19" ht="20.25" customHeight="1">
      <c r="D83" s="775" t="s">
        <v>256</v>
      </c>
      <c r="E83" s="774"/>
      <c r="R83" s="678"/>
      <c r="S83" s="678"/>
    </row>
    <row r="84" spans="4:19" ht="20.25" customHeight="1">
      <c r="D84" s="775" t="s">
        <v>255</v>
      </c>
      <c r="E84" s="774"/>
      <c r="R84" s="678"/>
      <c r="S84" s="678"/>
    </row>
    <row r="85" spans="4:19" ht="20.25" customHeight="1">
      <c r="D85" s="775" t="s">
        <v>257</v>
      </c>
      <c r="E85" s="774"/>
      <c r="R85" s="678"/>
      <c r="S85" s="678"/>
    </row>
    <row r="86" spans="4:19" ht="20.25" customHeight="1">
      <c r="D86" s="423" t="s">
        <v>277</v>
      </c>
      <c r="E86" s="774"/>
      <c r="R86" s="678"/>
      <c r="S86" s="678"/>
    </row>
    <row r="87" spans="4:19" ht="20.25" customHeight="1">
      <c r="E87" s="774"/>
      <c r="R87" s="678"/>
      <c r="S87" s="678"/>
    </row>
    <row r="88" spans="4:19" ht="20.25" customHeight="1">
      <c r="R88" s="678"/>
      <c r="S88" s="678"/>
    </row>
    <row r="89" spans="4:19" ht="20.25" customHeight="1">
      <c r="R89" s="678"/>
      <c r="S89" s="678"/>
    </row>
    <row r="90" spans="4:19" ht="20.25" customHeight="1">
      <c r="D90" s="680" t="s">
        <v>440</v>
      </c>
      <c r="R90" s="678"/>
      <c r="S90" s="678"/>
    </row>
    <row r="91" spans="4:19" ht="20.25" customHeight="1">
      <c r="D91" s="680"/>
      <c r="R91" s="678"/>
      <c r="S91" s="678"/>
    </row>
    <row r="92" spans="4:19" ht="20.25" customHeight="1">
      <c r="F92" s="785"/>
      <c r="R92" s="678"/>
      <c r="S92" s="678"/>
    </row>
    <row r="93" spans="4:19" ht="20.25" customHeight="1">
      <c r="D93" s="398" t="s">
        <v>0</v>
      </c>
      <c r="F93" s="428">
        <v>2019</v>
      </c>
      <c r="G93" s="673">
        <v>2018</v>
      </c>
      <c r="R93" s="678"/>
      <c r="S93" s="678"/>
    </row>
    <row r="94" spans="4:19" ht="20.25" customHeight="1" thickBot="1">
      <c r="D94" s="300"/>
      <c r="F94" s="302"/>
      <c r="G94" s="300"/>
      <c r="R94" s="678"/>
      <c r="S94" s="678"/>
    </row>
    <row r="95" spans="4:19" ht="20.25" customHeight="1">
      <c r="D95" s="303"/>
      <c r="F95" s="446"/>
      <c r="G95" s="303"/>
      <c r="R95" s="678"/>
      <c r="S95" s="678"/>
    </row>
    <row r="96" spans="4:19" ht="20.25" customHeight="1">
      <c r="D96" s="370" t="s">
        <v>11</v>
      </c>
      <c r="E96" s="755"/>
      <c r="F96" s="509">
        <v>972</v>
      </c>
      <c r="G96" s="511">
        <v>842</v>
      </c>
      <c r="R96" s="678"/>
      <c r="S96" s="678"/>
    </row>
    <row r="97" spans="4:19" ht="20.25" customHeight="1">
      <c r="D97" s="391" t="s">
        <v>366</v>
      </c>
      <c r="E97" s="270"/>
      <c r="F97" s="448">
        <v>351</v>
      </c>
      <c r="G97" s="452">
        <v>322</v>
      </c>
      <c r="R97" s="678"/>
      <c r="S97" s="678"/>
    </row>
    <row r="98" spans="4:19" ht="20.25" customHeight="1">
      <c r="D98" s="391" t="s">
        <v>367</v>
      </c>
      <c r="E98" s="270"/>
      <c r="F98" s="448">
        <v>193</v>
      </c>
      <c r="G98" s="452">
        <v>188</v>
      </c>
      <c r="R98" s="678"/>
      <c r="S98" s="678"/>
    </row>
    <row r="99" spans="4:19" ht="29">
      <c r="D99" s="393" t="s">
        <v>368</v>
      </c>
      <c r="E99" s="270"/>
      <c r="F99" s="448">
        <v>9</v>
      </c>
      <c r="G99" s="452">
        <v>77</v>
      </c>
      <c r="R99" s="678"/>
      <c r="S99" s="678"/>
    </row>
    <row r="100" spans="4:19" ht="20.25" customHeight="1">
      <c r="D100" s="370" t="s">
        <v>186</v>
      </c>
      <c r="E100" s="755"/>
      <c r="F100" s="509">
        <v>1525</v>
      </c>
      <c r="G100" s="511">
        <v>1429</v>
      </c>
      <c r="R100" s="678"/>
      <c r="S100" s="678"/>
    </row>
    <row r="101" spans="4:19" ht="20.25" customHeight="1">
      <c r="D101" s="332"/>
      <c r="E101" s="755"/>
      <c r="F101" s="786"/>
      <c r="G101" s="532"/>
      <c r="R101" s="678"/>
      <c r="S101" s="678"/>
    </row>
    <row r="102" spans="4:19" ht="20.25" customHeight="1">
      <c r="D102" s="332"/>
      <c r="E102" s="755"/>
      <c r="G102" s="532"/>
      <c r="R102" s="678"/>
      <c r="S102" s="678"/>
    </row>
    <row r="103" spans="4:19" ht="20.25" customHeight="1">
      <c r="R103" s="678"/>
      <c r="S103" s="678"/>
    </row>
    <row r="104" spans="4:19" ht="20.25" customHeight="1">
      <c r="D104" s="680" t="s">
        <v>439</v>
      </c>
      <c r="E104" s="692"/>
      <c r="R104" s="678"/>
      <c r="S104" s="678"/>
    </row>
    <row r="105" spans="4:19" ht="20.25" customHeight="1">
      <c r="D105" s="680"/>
      <c r="E105" s="692"/>
      <c r="R105" s="678"/>
      <c r="S105" s="678"/>
    </row>
    <row r="106" spans="4:19" ht="20.25" customHeight="1">
      <c r="F106" s="785"/>
    </row>
    <row r="107" spans="4:19" ht="20.25" customHeight="1">
      <c r="D107" s="398" t="s">
        <v>0</v>
      </c>
      <c r="F107" s="428">
        <v>2019</v>
      </c>
      <c r="G107" s="673">
        <v>2018</v>
      </c>
    </row>
    <row r="108" spans="4:19" ht="20.25" customHeight="1" thickBot="1">
      <c r="D108" s="300"/>
      <c r="F108" s="302"/>
      <c r="G108" s="300"/>
    </row>
    <row r="109" spans="4:19" ht="20.25" customHeight="1">
      <c r="D109" s="303"/>
      <c r="F109" s="446"/>
      <c r="G109" s="303"/>
    </row>
    <row r="110" spans="4:19" ht="20.25" customHeight="1">
      <c r="D110" s="370" t="s">
        <v>186</v>
      </c>
      <c r="E110" s="755"/>
      <c r="F110" s="509">
        <v>1525</v>
      </c>
      <c r="G110" s="511">
        <v>1429</v>
      </c>
    </row>
    <row r="111" spans="4:19" ht="20.25" customHeight="1">
      <c r="D111" s="391" t="s">
        <v>102</v>
      </c>
      <c r="E111" s="270"/>
      <c r="F111" s="448">
        <v>30</v>
      </c>
      <c r="G111" s="452">
        <v>11</v>
      </c>
    </row>
    <row r="112" spans="4:19" ht="20.25" customHeight="1">
      <c r="D112" s="391" t="s">
        <v>185</v>
      </c>
      <c r="E112" s="270"/>
      <c r="F112" s="448">
        <v>45</v>
      </c>
      <c r="G112" s="452">
        <v>30</v>
      </c>
      <c r="I112" s="678"/>
    </row>
    <row r="113" spans="4:17" ht="20.25" customHeight="1">
      <c r="D113" s="391" t="s">
        <v>190</v>
      </c>
      <c r="E113" s="270"/>
      <c r="F113" s="448">
        <v>20</v>
      </c>
      <c r="G113" s="452">
        <v>41</v>
      </c>
      <c r="I113" s="678"/>
    </row>
    <row r="114" spans="4:17" ht="20.25" customHeight="1">
      <c r="D114" s="370" t="s">
        <v>204</v>
      </c>
      <c r="E114" s="755"/>
      <c r="F114" s="509">
        <v>1620</v>
      </c>
      <c r="G114" s="511">
        <v>1511</v>
      </c>
      <c r="I114" s="678"/>
    </row>
    <row r="115" spans="4:17" ht="20.25" customHeight="1">
      <c r="D115" s="755"/>
      <c r="E115" s="755"/>
      <c r="F115" s="787"/>
      <c r="G115" s="753"/>
      <c r="H115" s="753"/>
      <c r="I115" s="482"/>
    </row>
    <row r="118" spans="4:17" ht="20.25" customHeight="1">
      <c r="D118" s="674" t="s">
        <v>244</v>
      </c>
      <c r="E118" s="752"/>
      <c r="F118" s="675"/>
      <c r="G118" s="676"/>
      <c r="H118" s="676"/>
      <c r="I118" s="676"/>
      <c r="J118" s="681"/>
      <c r="K118" s="681"/>
      <c r="L118" s="681"/>
      <c r="M118" s="681"/>
      <c r="N118" s="681"/>
      <c r="O118" s="681"/>
      <c r="P118" s="681"/>
      <c r="Q118" s="678"/>
    </row>
    <row r="120" spans="4:17" ht="20.25" customHeight="1">
      <c r="D120" s="274" t="s">
        <v>456</v>
      </c>
      <c r="E120" s="270"/>
      <c r="F120" s="274"/>
      <c r="G120" s="274"/>
      <c r="H120" s="274"/>
      <c r="I120" s="274"/>
      <c r="J120" s="274"/>
    </row>
    <row r="121" spans="4:17" ht="20.25" customHeight="1">
      <c r="D121" s="274"/>
      <c r="E121" s="270"/>
      <c r="F121" s="274"/>
      <c r="G121" s="274"/>
      <c r="H121" s="274"/>
      <c r="I121" s="274"/>
      <c r="J121" s="274"/>
    </row>
    <row r="122" spans="4:17" ht="20.25" customHeight="1">
      <c r="D122" s="788" t="s">
        <v>371</v>
      </c>
      <c r="E122" s="755"/>
      <c r="F122" s="269"/>
      <c r="H122" s="269"/>
    </row>
    <row r="123" spans="4:17" ht="20.25" customHeight="1">
      <c r="F123" s="822"/>
      <c r="G123" s="673"/>
      <c r="H123" s="877" t="s">
        <v>65</v>
      </c>
    </row>
    <row r="124" spans="4:17" ht="20.25" customHeight="1">
      <c r="D124" s="398" t="s">
        <v>0</v>
      </c>
      <c r="F124" s="428">
        <v>2019</v>
      </c>
      <c r="G124" s="673">
        <v>2018</v>
      </c>
      <c r="H124" s="877"/>
    </row>
    <row r="125" spans="4:17" ht="20.25" customHeight="1" thickBot="1">
      <c r="D125" s="300"/>
      <c r="F125" s="302"/>
      <c r="G125" s="300"/>
      <c r="H125" s="302"/>
      <c r="K125" s="678"/>
    </row>
    <row r="126" spans="4:17" ht="20.25" customHeight="1">
      <c r="D126" s="303"/>
      <c r="F126" s="446"/>
      <c r="G126" s="303"/>
      <c r="H126" s="446"/>
      <c r="K126" s="678"/>
    </row>
    <row r="127" spans="4:17" ht="20.25" customHeight="1">
      <c r="D127" s="370" t="s">
        <v>186</v>
      </c>
      <c r="E127" s="755"/>
      <c r="F127" s="509">
        <v>1489</v>
      </c>
      <c r="G127" s="511">
        <v>1442</v>
      </c>
      <c r="H127" s="509">
        <v>47</v>
      </c>
      <c r="K127" s="678"/>
    </row>
    <row r="128" spans="4:17" ht="20.25" customHeight="1">
      <c r="D128" s="391" t="s">
        <v>197</v>
      </c>
      <c r="E128" s="270"/>
      <c r="F128" s="448">
        <v>-336</v>
      </c>
      <c r="G128" s="452">
        <v>-29</v>
      </c>
      <c r="H128" s="448">
        <v>-307</v>
      </c>
      <c r="K128" s="678"/>
    </row>
    <row r="129" spans="4:19" ht="20.25" customHeight="1">
      <c r="D129" s="391" t="s">
        <v>69</v>
      </c>
      <c r="E129" s="270"/>
      <c r="F129" s="448">
        <v>-786</v>
      </c>
      <c r="G129" s="452">
        <v>-575</v>
      </c>
      <c r="H129" s="448">
        <v>-211</v>
      </c>
      <c r="K129" s="678"/>
    </row>
    <row r="130" spans="4:19" ht="20.25" customHeight="1">
      <c r="D130" s="391" t="s">
        <v>177</v>
      </c>
      <c r="E130" s="270"/>
      <c r="F130" s="448">
        <v>15</v>
      </c>
      <c r="G130" s="452">
        <v>8</v>
      </c>
      <c r="H130" s="448">
        <v>7</v>
      </c>
      <c r="K130" s="678"/>
    </row>
    <row r="131" spans="4:19" ht="20.25" customHeight="1">
      <c r="D131" s="391" t="s">
        <v>70</v>
      </c>
      <c r="E131" s="270"/>
      <c r="F131" s="448">
        <v>17</v>
      </c>
      <c r="G131" s="452">
        <v>2</v>
      </c>
      <c r="H131" s="448">
        <v>15</v>
      </c>
      <c r="K131" s="678"/>
    </row>
    <row r="132" spans="4:19" ht="20.25" customHeight="1">
      <c r="D132" s="370" t="s">
        <v>401</v>
      </c>
      <c r="E132" s="755"/>
      <c r="F132" s="509">
        <v>399</v>
      </c>
      <c r="G132" s="511">
        <v>848</v>
      </c>
      <c r="H132" s="509">
        <v>-449</v>
      </c>
      <c r="K132" s="678"/>
    </row>
    <row r="133" spans="4:19" ht="20.25" customHeight="1">
      <c r="D133" s="391" t="s">
        <v>64</v>
      </c>
      <c r="E133" s="270"/>
      <c r="F133" s="448">
        <v>-24</v>
      </c>
      <c r="G133" s="452">
        <v>-28</v>
      </c>
      <c r="H133" s="448">
        <v>4</v>
      </c>
      <c r="K133" s="678"/>
    </row>
    <row r="134" spans="4:19" ht="20.25" customHeight="1">
      <c r="D134" s="391" t="s">
        <v>178</v>
      </c>
      <c r="E134" s="270"/>
      <c r="F134" s="448">
        <v>620</v>
      </c>
      <c r="G134" s="882">
        <v>0</v>
      </c>
      <c r="H134" s="448">
        <v>620</v>
      </c>
      <c r="K134" s="678"/>
    </row>
    <row r="135" spans="4:19" ht="20.25" customHeight="1">
      <c r="D135" s="370" t="s">
        <v>112</v>
      </c>
      <c r="E135" s="755"/>
      <c r="F135" s="509">
        <v>995</v>
      </c>
      <c r="G135" s="511">
        <v>820</v>
      </c>
      <c r="H135" s="509">
        <v>175</v>
      </c>
      <c r="K135" s="678"/>
    </row>
    <row r="136" spans="4:19" ht="20.25" customHeight="1">
      <c r="F136" s="785"/>
      <c r="H136" s="785"/>
    </row>
    <row r="138" spans="4:19" ht="20.25" customHeight="1">
      <c r="D138" s="691" t="s">
        <v>370</v>
      </c>
      <c r="E138" s="774"/>
      <c r="R138" s="678"/>
      <c r="S138" s="678"/>
    </row>
    <row r="139" spans="4:19" ht="16.5">
      <c r="D139" s="691" t="s">
        <v>462</v>
      </c>
      <c r="E139" s="774"/>
      <c r="R139" s="678"/>
      <c r="S139" s="678"/>
    </row>
    <row r="140" spans="4:19" ht="16.5">
      <c r="D140" s="691" t="s">
        <v>461</v>
      </c>
      <c r="E140" s="774"/>
      <c r="R140" s="678"/>
      <c r="S140" s="678"/>
    </row>
    <row r="141" spans="4:19" ht="20.25" customHeight="1">
      <c r="D141" s="691"/>
      <c r="E141" s="774"/>
      <c r="R141" s="678"/>
      <c r="S141" s="678"/>
    </row>
    <row r="143" spans="4:19" ht="20.25" customHeight="1">
      <c r="D143" s="674" t="s">
        <v>385</v>
      </c>
      <c r="E143" s="752"/>
      <c r="F143" s="675"/>
      <c r="G143" s="676"/>
      <c r="H143" s="676"/>
      <c r="I143" s="676"/>
      <c r="J143" s="681"/>
      <c r="K143" s="681"/>
      <c r="L143" s="681"/>
      <c r="M143" s="681"/>
      <c r="N143" s="681"/>
      <c r="O143" s="681"/>
      <c r="P143" s="681"/>
    </row>
    <row r="144" spans="4:19" s="678" customFormat="1" ht="20.25" customHeight="1">
      <c r="D144" s="679"/>
      <c r="E144" s="789"/>
      <c r="F144" s="680"/>
      <c r="G144" s="681"/>
      <c r="H144" s="681"/>
      <c r="I144" s="681"/>
      <c r="J144" s="681"/>
      <c r="K144" s="681"/>
      <c r="L144" s="681"/>
      <c r="M144" s="681"/>
      <c r="N144" s="681"/>
      <c r="O144" s="681"/>
      <c r="P144" s="681"/>
    </row>
    <row r="145" spans="3:10" ht="20.25" customHeight="1">
      <c r="C145" s="677"/>
      <c r="D145" s="680" t="s">
        <v>372</v>
      </c>
    </row>
    <row r="146" spans="3:10" ht="20.25" customHeight="1">
      <c r="C146" s="677"/>
    </row>
    <row r="147" spans="3:10" ht="20.25" customHeight="1">
      <c r="C147" s="677"/>
      <c r="D147" s="423" t="s">
        <v>375</v>
      </c>
    </row>
    <row r="148" spans="3:10" ht="20.25" customHeight="1">
      <c r="C148" s="677"/>
      <c r="D148" s="691" t="s">
        <v>384</v>
      </c>
    </row>
    <row r="149" spans="3:10" ht="20.25" customHeight="1">
      <c r="C149" s="677"/>
      <c r="D149" s="691" t="s">
        <v>381</v>
      </c>
    </row>
    <row r="150" spans="3:10" ht="20.25" customHeight="1">
      <c r="C150" s="677"/>
      <c r="D150" s="423" t="s">
        <v>438</v>
      </c>
    </row>
    <row r="151" spans="3:10" ht="20.25" customHeight="1">
      <c r="C151" s="677"/>
      <c r="D151" s="423" t="s">
        <v>382</v>
      </c>
    </row>
    <row r="152" spans="3:10" ht="20.25" customHeight="1">
      <c r="C152" s="677"/>
    </row>
    <row r="153" spans="3:10" ht="20.25" customHeight="1">
      <c r="D153" s="790" t="s">
        <v>405</v>
      </c>
      <c r="E153" s="791"/>
      <c r="I153" s="684"/>
      <c r="J153" s="684"/>
    </row>
    <row r="154" spans="3:10" ht="20.25" customHeight="1">
      <c r="C154" s="677"/>
    </row>
    <row r="155" spans="3:10" ht="20.25" customHeight="1">
      <c r="C155" s="677"/>
      <c r="F155" s="785"/>
    </row>
    <row r="156" spans="3:10" ht="20.25" customHeight="1">
      <c r="C156" s="677"/>
      <c r="D156" s="398" t="s">
        <v>0</v>
      </c>
      <c r="F156" s="428">
        <v>2019</v>
      </c>
      <c r="G156" s="673">
        <v>2018</v>
      </c>
      <c r="H156" s="673"/>
    </row>
    <row r="157" spans="3:10" ht="20.25" customHeight="1" thickBot="1">
      <c r="C157" s="677"/>
      <c r="D157" s="300"/>
      <c r="F157" s="302"/>
      <c r="G157" s="300"/>
    </row>
    <row r="158" spans="3:10" ht="20.25" customHeight="1">
      <c r="C158" s="677"/>
      <c r="D158" s="303"/>
      <c r="F158" s="446"/>
      <c r="G158" s="303"/>
      <c r="J158" s="677"/>
    </row>
    <row r="159" spans="3:10" ht="20.25" customHeight="1">
      <c r="C159" s="792"/>
      <c r="D159" s="391" t="s">
        <v>391</v>
      </c>
      <c r="E159" s="270"/>
      <c r="F159" s="448">
        <v>6929</v>
      </c>
      <c r="G159" s="452">
        <v>6505</v>
      </c>
      <c r="H159" s="684"/>
      <c r="J159" s="677"/>
    </row>
    <row r="160" spans="3:10" ht="20.25" customHeight="1">
      <c r="C160" s="677"/>
      <c r="D160" s="391" t="s">
        <v>386</v>
      </c>
      <c r="E160" s="270"/>
      <c r="F160" s="448">
        <v>1392</v>
      </c>
      <c r="G160" s="452">
        <v>1250</v>
      </c>
      <c r="J160" s="677"/>
    </row>
    <row r="161" spans="3:10" ht="20.25" customHeight="1">
      <c r="C161" s="677"/>
      <c r="D161" s="391" t="s">
        <v>387</v>
      </c>
      <c r="E161" s="270"/>
      <c r="F161" s="448">
        <v>759</v>
      </c>
      <c r="G161" s="452">
        <v>692</v>
      </c>
      <c r="J161" s="677"/>
    </row>
    <row r="162" spans="3:10" ht="20.25" customHeight="1">
      <c r="C162" s="677"/>
      <c r="D162" s="391" t="s">
        <v>388</v>
      </c>
      <c r="E162" s="270"/>
      <c r="F162" s="448">
        <v>295</v>
      </c>
      <c r="G162" s="452">
        <v>240</v>
      </c>
      <c r="J162" s="677"/>
    </row>
    <row r="163" spans="3:10" ht="20.25" customHeight="1">
      <c r="C163" s="677"/>
      <c r="D163" s="391" t="s">
        <v>392</v>
      </c>
      <c r="E163" s="270"/>
      <c r="F163" s="448">
        <v>-453</v>
      </c>
      <c r="G163" s="452">
        <v>-428</v>
      </c>
      <c r="J163" s="677"/>
    </row>
    <row r="164" spans="3:10" ht="20.25" customHeight="1">
      <c r="C164" s="677"/>
      <c r="D164" s="391" t="s">
        <v>393</v>
      </c>
      <c r="E164" s="270"/>
      <c r="F164" s="448">
        <v>-1499</v>
      </c>
      <c r="G164" s="452">
        <v>-1464</v>
      </c>
      <c r="J164" s="677"/>
    </row>
    <row r="165" spans="3:10" ht="20.25" customHeight="1">
      <c r="C165" s="677"/>
      <c r="D165" s="370" t="s">
        <v>374</v>
      </c>
      <c r="E165" s="755"/>
      <c r="F165" s="509">
        <v>7423</v>
      </c>
      <c r="G165" s="511">
        <v>6795</v>
      </c>
      <c r="J165" s="677"/>
    </row>
    <row r="166" spans="3:10" ht="20.25" customHeight="1">
      <c r="C166" s="677"/>
      <c r="D166" s="391" t="s">
        <v>217</v>
      </c>
      <c r="E166" s="502"/>
      <c r="F166" s="448">
        <v>-2999</v>
      </c>
      <c r="G166" s="452">
        <v>-3238</v>
      </c>
      <c r="J166" s="677"/>
    </row>
    <row r="167" spans="3:10" ht="20.25" customHeight="1">
      <c r="C167" s="677"/>
      <c r="D167" s="370" t="s">
        <v>373</v>
      </c>
      <c r="E167" s="510"/>
      <c r="F167" s="509">
        <v>4424</v>
      </c>
      <c r="G167" s="511">
        <v>3557</v>
      </c>
      <c r="H167" s="793"/>
      <c r="J167" s="677"/>
    </row>
    <row r="168" spans="3:10" ht="20.25" customHeight="1">
      <c r="C168" s="677"/>
      <c r="F168" s="785"/>
    </row>
    <row r="169" spans="3:10" ht="20.25" customHeight="1">
      <c r="C169" s="677"/>
      <c r="G169" s="794"/>
    </row>
    <row r="170" spans="3:10" ht="20.25" customHeight="1">
      <c r="C170" s="677"/>
      <c r="D170" s="680" t="s">
        <v>376</v>
      </c>
    </row>
    <row r="171" spans="3:10" ht="20.25" customHeight="1">
      <c r="C171" s="677"/>
      <c r="D171" s="680"/>
    </row>
    <row r="172" spans="3:10" ht="20.25" customHeight="1">
      <c r="C172" s="677"/>
      <c r="D172" s="423" t="s">
        <v>390</v>
      </c>
    </row>
    <row r="173" spans="3:10" ht="20.25" customHeight="1">
      <c r="C173" s="677"/>
      <c r="D173" s="423" t="s">
        <v>389</v>
      </c>
    </row>
    <row r="174" spans="3:10" ht="20.25" customHeight="1">
      <c r="C174" s="677"/>
    </row>
    <row r="175" spans="3:10" ht="20.25" customHeight="1">
      <c r="C175" s="677"/>
      <c r="F175" s="785"/>
    </row>
    <row r="176" spans="3:10" ht="20.25" customHeight="1">
      <c r="C176" s="677"/>
      <c r="D176" s="398" t="s">
        <v>0</v>
      </c>
      <c r="F176" s="428">
        <v>2019</v>
      </c>
      <c r="G176" s="673">
        <v>2018</v>
      </c>
    </row>
    <row r="177" spans="3:16" ht="20.25" customHeight="1" thickBot="1">
      <c r="C177" s="677"/>
      <c r="D177" s="300"/>
      <c r="F177" s="302"/>
      <c r="G177" s="300"/>
    </row>
    <row r="178" spans="3:16" ht="20.25" customHeight="1">
      <c r="C178" s="677"/>
      <c r="D178" s="303"/>
      <c r="F178" s="446"/>
      <c r="G178" s="303"/>
    </row>
    <row r="179" spans="3:16" ht="20.25" customHeight="1">
      <c r="C179" s="677"/>
      <c r="D179" s="391" t="s">
        <v>463</v>
      </c>
      <c r="E179" s="270"/>
      <c r="F179" s="448">
        <v>7512</v>
      </c>
      <c r="G179" s="452">
        <v>6956</v>
      </c>
    </row>
    <row r="180" spans="3:16" ht="20.25" customHeight="1">
      <c r="C180" s="677"/>
      <c r="D180" s="391" t="s">
        <v>377</v>
      </c>
      <c r="E180" s="270"/>
      <c r="F180" s="448">
        <v>972</v>
      </c>
      <c r="G180" s="452">
        <v>842</v>
      </c>
    </row>
    <row r="181" spans="3:16" ht="20.25" customHeight="1">
      <c r="C181" s="677"/>
      <c r="D181" s="370" t="s">
        <v>378</v>
      </c>
      <c r="E181" s="755"/>
      <c r="F181" s="795">
        <v>0.129</v>
      </c>
      <c r="G181" s="796">
        <v>0.121</v>
      </c>
    </row>
    <row r="182" spans="3:16" ht="20.25" customHeight="1">
      <c r="C182" s="677"/>
      <c r="D182" s="332"/>
      <c r="E182" s="755"/>
      <c r="F182" s="786"/>
      <c r="G182" s="532"/>
    </row>
    <row r="183" spans="3:16" ht="20.25" customHeight="1">
      <c r="C183" s="677"/>
      <c r="D183" s="391" t="s">
        <v>464</v>
      </c>
      <c r="E183" s="270"/>
      <c r="F183" s="448">
        <v>4363</v>
      </c>
      <c r="G183" s="452">
        <v>3713</v>
      </c>
    </row>
    <row r="184" spans="3:16" ht="20.25" customHeight="1">
      <c r="C184" s="677"/>
      <c r="D184" s="391" t="s">
        <v>379</v>
      </c>
      <c r="E184" s="270"/>
      <c r="F184" s="448">
        <v>1245</v>
      </c>
      <c r="G184" s="452">
        <v>1165</v>
      </c>
    </row>
    <row r="185" spans="3:16" ht="20.25" customHeight="1">
      <c r="C185" s="677"/>
      <c r="D185" s="370" t="s">
        <v>380</v>
      </c>
      <c r="E185" s="755"/>
      <c r="F185" s="795">
        <v>0.28499999999999998</v>
      </c>
      <c r="G185" s="796">
        <v>0.314</v>
      </c>
    </row>
    <row r="186" spans="3:16" ht="20.25" customHeight="1">
      <c r="C186" s="677"/>
    </row>
    <row r="187" spans="3:16" ht="20.25" customHeight="1">
      <c r="C187" s="677"/>
      <c r="D187" s="691" t="s">
        <v>465</v>
      </c>
    </row>
    <row r="188" spans="3:16" ht="20.25" customHeight="1">
      <c r="C188" s="677"/>
    </row>
    <row r="190" spans="3:16" ht="20.25" customHeight="1">
      <c r="D190" s="674" t="s">
        <v>448</v>
      </c>
      <c r="E190" s="752"/>
      <c r="F190" s="675"/>
      <c r="G190" s="676"/>
      <c r="H190" s="676"/>
      <c r="I190" s="676"/>
      <c r="J190" s="681"/>
      <c r="K190" s="681"/>
      <c r="L190" s="681"/>
      <c r="M190" s="681"/>
      <c r="N190" s="681"/>
      <c r="O190" s="681"/>
      <c r="P190" s="681"/>
    </row>
    <row r="191" spans="3:16" ht="20.25" customHeight="1">
      <c r="D191" s="673"/>
      <c r="E191" s="753"/>
    </row>
    <row r="192" spans="3:16" ht="20.25" customHeight="1">
      <c r="D192" s="423" t="s">
        <v>447</v>
      </c>
    </row>
    <row r="193" spans="4:10" ht="20.25" customHeight="1">
      <c r="D193" s="423" t="s">
        <v>207</v>
      </c>
    </row>
    <row r="194" spans="4:10" ht="20.25" customHeight="1">
      <c r="D194" s="673"/>
      <c r="E194" s="753"/>
    </row>
    <row r="195" spans="4:10" ht="20.25" customHeight="1">
      <c r="D195" s="797" t="s">
        <v>337</v>
      </c>
      <c r="E195" s="798"/>
    </row>
    <row r="196" spans="4:10" ht="20.25" customHeight="1">
      <c r="I196" s="684"/>
      <c r="J196" s="684"/>
    </row>
    <row r="197" spans="4:10" ht="20.25" customHeight="1">
      <c r="D197" s="790" t="s">
        <v>242</v>
      </c>
      <c r="E197" s="791"/>
      <c r="H197" s="684"/>
      <c r="I197" s="684"/>
    </row>
    <row r="198" spans="4:10" ht="20.25" customHeight="1">
      <c r="D198" s="790"/>
      <c r="E198" s="791"/>
      <c r="H198" s="684"/>
      <c r="I198" s="684"/>
      <c r="J198" s="678"/>
    </row>
    <row r="199" spans="4:10" ht="20.25" customHeight="1">
      <c r="F199" s="785"/>
      <c r="J199" s="678"/>
    </row>
    <row r="200" spans="4:10" ht="20.25" customHeight="1">
      <c r="D200" s="398" t="s">
        <v>0</v>
      </c>
      <c r="F200" s="799">
        <v>2019</v>
      </c>
      <c r="G200" s="673">
        <v>2018</v>
      </c>
      <c r="J200" s="678"/>
    </row>
    <row r="201" spans="4:10" ht="20.25" customHeight="1" thickBot="1">
      <c r="D201" s="300"/>
      <c r="F201" s="302"/>
      <c r="G201" s="300"/>
      <c r="J201" s="678"/>
    </row>
    <row r="202" spans="4:10" ht="20.25" customHeight="1">
      <c r="D202" s="303"/>
      <c r="F202" s="446"/>
      <c r="G202" s="303"/>
      <c r="J202" s="678"/>
    </row>
    <row r="203" spans="4:10" ht="20.25" customHeight="1">
      <c r="D203" s="370" t="s">
        <v>208</v>
      </c>
      <c r="E203" s="800"/>
      <c r="F203" s="509">
        <v>1245</v>
      </c>
      <c r="G203" s="511">
        <v>1165</v>
      </c>
      <c r="J203" s="680"/>
    </row>
    <row r="204" spans="4:10" ht="20.25" customHeight="1">
      <c r="D204" s="391" t="s">
        <v>209</v>
      </c>
      <c r="E204" s="800"/>
      <c r="F204" s="455">
        <v>-169</v>
      </c>
      <c r="G204" s="452">
        <v>-164</v>
      </c>
      <c r="J204" s="678"/>
    </row>
    <row r="205" spans="4:10" ht="20.25" customHeight="1">
      <c r="D205" s="391" t="s">
        <v>210</v>
      </c>
      <c r="E205" s="800"/>
      <c r="F205" s="455">
        <v>-3</v>
      </c>
      <c r="G205" s="452">
        <v>-1</v>
      </c>
      <c r="J205" s="678"/>
    </row>
    <row r="206" spans="4:10" ht="20.25" customHeight="1">
      <c r="D206" s="391" t="s">
        <v>414</v>
      </c>
      <c r="E206" s="800"/>
      <c r="F206" s="886">
        <v>0</v>
      </c>
      <c r="G206" s="452">
        <v>4</v>
      </c>
      <c r="J206" s="678"/>
    </row>
    <row r="207" spans="4:10" ht="20.25" customHeight="1">
      <c r="D207" s="370" t="s">
        <v>211</v>
      </c>
      <c r="E207" s="800"/>
      <c r="F207" s="801">
        <v>1073</v>
      </c>
      <c r="G207" s="511">
        <v>1004</v>
      </c>
      <c r="J207" s="678"/>
    </row>
    <row r="208" spans="4:10" ht="20.25" customHeight="1">
      <c r="D208" s="391" t="s">
        <v>413</v>
      </c>
      <c r="E208" s="800"/>
      <c r="F208" s="455">
        <v>-104</v>
      </c>
      <c r="G208" s="452">
        <v>-184</v>
      </c>
      <c r="J208" s="678"/>
    </row>
    <row r="209" spans="4:11" ht="20.25" customHeight="1">
      <c r="D209" s="370" t="s">
        <v>212</v>
      </c>
      <c r="E209" s="800"/>
      <c r="F209" s="801">
        <v>969</v>
      </c>
      <c r="G209" s="511">
        <v>820</v>
      </c>
      <c r="J209" s="678"/>
    </row>
    <row r="210" spans="4:11" ht="20.25" customHeight="1">
      <c r="D210" s="370" t="s">
        <v>213</v>
      </c>
      <c r="E210" s="800"/>
      <c r="F210" s="801">
        <v>10648</v>
      </c>
      <c r="G210" s="511">
        <v>10254</v>
      </c>
      <c r="J210" s="678"/>
    </row>
    <row r="211" spans="4:11" ht="20.25" customHeight="1">
      <c r="D211" s="370" t="s">
        <v>214</v>
      </c>
      <c r="E211" s="800"/>
      <c r="F211" s="802">
        <v>9.1003005259203604</v>
      </c>
      <c r="G211" s="754">
        <v>7.9968792666276576</v>
      </c>
      <c r="I211" s="684"/>
      <c r="J211" s="803"/>
    </row>
    <row r="212" spans="4:11" ht="20.25" customHeight="1">
      <c r="D212" s="804"/>
      <c r="E212" s="804"/>
      <c r="F212" s="805"/>
      <c r="G212" s="806"/>
      <c r="I212" s="684"/>
      <c r="J212" s="678"/>
    </row>
    <row r="213" spans="4:11" ht="20.25" customHeight="1">
      <c r="D213" s="677" t="s">
        <v>435</v>
      </c>
      <c r="K213" s="678"/>
    </row>
    <row r="214" spans="4:11" ht="20.25" customHeight="1">
      <c r="D214" s="423" t="s">
        <v>415</v>
      </c>
      <c r="E214" s="792"/>
      <c r="F214" s="677"/>
      <c r="G214" s="677"/>
      <c r="H214" s="677"/>
      <c r="I214" s="792"/>
    </row>
    <row r="215" spans="4:11" ht="20.25" customHeight="1">
      <c r="D215" s="677" t="s">
        <v>436</v>
      </c>
      <c r="E215" s="792"/>
      <c r="F215" s="677"/>
      <c r="G215" s="677"/>
      <c r="H215" s="677"/>
      <c r="I215" s="792"/>
    </row>
    <row r="216" spans="4:11" ht="20.25" customHeight="1">
      <c r="I216" s="684"/>
    </row>
    <row r="217" spans="4:11" ht="20.25" customHeight="1">
      <c r="D217" s="423" t="s">
        <v>437</v>
      </c>
      <c r="I217" s="684"/>
    </row>
    <row r="218" spans="4:11" ht="20.25" customHeight="1">
      <c r="I218" s="684"/>
    </row>
    <row r="219" spans="4:11" ht="20.25" customHeight="1">
      <c r="D219" s="790" t="s">
        <v>242</v>
      </c>
      <c r="E219" s="791"/>
      <c r="I219" s="684"/>
      <c r="J219" s="684"/>
    </row>
    <row r="220" spans="4:11" ht="20.25" customHeight="1">
      <c r="D220" s="790"/>
      <c r="E220" s="791"/>
      <c r="I220" s="684"/>
      <c r="J220" s="684"/>
    </row>
    <row r="221" spans="4:11" ht="20.25" customHeight="1">
      <c r="D221" s="807"/>
      <c r="E221" s="808"/>
      <c r="F221" s="785"/>
      <c r="G221" s="269"/>
      <c r="H221" s="785"/>
      <c r="I221" s="684"/>
      <c r="J221" s="684"/>
    </row>
    <row r="222" spans="4:11" ht="20.25" customHeight="1">
      <c r="D222" s="398" t="s">
        <v>0</v>
      </c>
      <c r="F222" s="799">
        <v>2019</v>
      </c>
      <c r="G222" s="823">
        <v>2018</v>
      </c>
      <c r="H222" s="404" t="s">
        <v>65</v>
      </c>
    </row>
    <row r="223" spans="4:11" ht="20.25" customHeight="1" thickBot="1">
      <c r="D223" s="300"/>
      <c r="F223" s="302"/>
      <c r="G223" s="300"/>
      <c r="H223" s="302"/>
      <c r="K223" s="677"/>
    </row>
    <row r="224" spans="4:11" ht="20.25" customHeight="1">
      <c r="D224" s="303"/>
      <c r="F224" s="446"/>
      <c r="G224" s="303"/>
      <c r="H224" s="446"/>
      <c r="K224" s="677"/>
    </row>
    <row r="225" spans="4:17" ht="20.25" customHeight="1">
      <c r="D225" s="391" t="s">
        <v>215</v>
      </c>
      <c r="E225" s="804"/>
      <c r="F225" s="448">
        <v>4363</v>
      </c>
      <c r="G225" s="452">
        <v>3713</v>
      </c>
      <c r="H225" s="448">
        <v>650</v>
      </c>
      <c r="K225" s="809"/>
    </row>
    <row r="226" spans="4:17" ht="20.25" customHeight="1">
      <c r="D226" s="391" t="s">
        <v>216</v>
      </c>
      <c r="E226" s="798"/>
      <c r="F226" s="455">
        <v>3722</v>
      </c>
      <c r="G226" s="452">
        <v>3786</v>
      </c>
      <c r="H226" s="455">
        <v>-64</v>
      </c>
      <c r="K226" s="809"/>
    </row>
    <row r="227" spans="4:17" ht="20.25" customHeight="1">
      <c r="D227" s="391" t="s">
        <v>217</v>
      </c>
      <c r="E227" s="798"/>
      <c r="F227" s="455">
        <v>3149</v>
      </c>
      <c r="G227" s="452">
        <v>3244</v>
      </c>
      <c r="H227" s="455">
        <v>-95</v>
      </c>
      <c r="K227" s="809"/>
    </row>
    <row r="228" spans="4:17" ht="20.25" customHeight="1">
      <c r="D228" s="391" t="s">
        <v>278</v>
      </c>
      <c r="E228" s="798"/>
      <c r="F228" s="455">
        <v>219</v>
      </c>
      <c r="G228" s="452">
        <v>320</v>
      </c>
      <c r="H228" s="455">
        <v>-101</v>
      </c>
      <c r="K228" s="809"/>
    </row>
    <row r="229" spans="4:17" ht="20.25" customHeight="1">
      <c r="D229" s="391" t="s">
        <v>218</v>
      </c>
      <c r="E229" s="798"/>
      <c r="F229" s="455">
        <v>-805</v>
      </c>
      <c r="G229" s="452">
        <v>-809</v>
      </c>
      <c r="H229" s="455">
        <v>4</v>
      </c>
      <c r="K229" s="809"/>
    </row>
    <row r="230" spans="4:17" ht="20.25" customHeight="1">
      <c r="D230" s="370" t="s">
        <v>213</v>
      </c>
      <c r="E230" s="804"/>
      <c r="F230" s="801">
        <v>10648</v>
      </c>
      <c r="G230" s="511">
        <v>10254</v>
      </c>
      <c r="H230" s="801">
        <v>394</v>
      </c>
      <c r="K230" s="810"/>
    </row>
    <row r="231" spans="4:17" ht="20.25" customHeight="1">
      <c r="F231" s="785"/>
      <c r="H231" s="785"/>
      <c r="J231" s="684"/>
      <c r="K231" s="677"/>
    </row>
    <row r="232" spans="4:17" ht="20.25" customHeight="1">
      <c r="J232" s="684"/>
    </row>
    <row r="233" spans="4:17" ht="20.25" customHeight="1">
      <c r="D233" s="874" t="s">
        <v>444</v>
      </c>
      <c r="E233" s="874"/>
      <c r="F233" s="874"/>
      <c r="G233" s="874"/>
      <c r="H233" s="874"/>
    </row>
    <row r="234" spans="4:17" ht="20.25" customHeight="1">
      <c r="D234" s="874"/>
      <c r="E234" s="874"/>
      <c r="F234" s="874"/>
      <c r="G234" s="874"/>
      <c r="H234" s="874"/>
    </row>
    <row r="235" spans="4:17" ht="20.25" customHeight="1">
      <c r="D235" s="813"/>
      <c r="E235" s="813"/>
      <c r="F235" s="813"/>
      <c r="G235" s="813"/>
      <c r="H235" s="813"/>
    </row>
    <row r="236" spans="4:17" ht="20.25" customHeight="1">
      <c r="I236" s="286"/>
      <c r="N236" s="677"/>
    </row>
    <row r="237" spans="4:17" ht="20.25" customHeight="1">
      <c r="D237" s="674" t="s">
        <v>383</v>
      </c>
      <c r="E237" s="752"/>
      <c r="F237" s="675"/>
      <c r="G237" s="676"/>
      <c r="H237" s="676"/>
      <c r="I237" s="676"/>
      <c r="J237" s="681"/>
      <c r="K237" s="681"/>
      <c r="L237" s="681"/>
      <c r="M237" s="681"/>
      <c r="N237" s="681"/>
      <c r="O237" s="681"/>
      <c r="P237" s="681"/>
      <c r="Q237" s="678"/>
    </row>
    <row r="238" spans="4:17" ht="20.25" customHeight="1">
      <c r="I238" s="285"/>
    </row>
    <row r="239" spans="4:17" ht="20.25" customHeight="1">
      <c r="D239" s="790" t="s">
        <v>349</v>
      </c>
      <c r="E239" s="791"/>
      <c r="I239" s="684"/>
      <c r="J239" s="684"/>
    </row>
    <row r="240" spans="4:17" ht="20.25" customHeight="1">
      <c r="D240" s="790"/>
      <c r="E240" s="791"/>
      <c r="I240" s="684"/>
      <c r="J240" s="684"/>
    </row>
    <row r="241" spans="4:19" ht="20.25" customHeight="1">
      <c r="D241" s="413"/>
      <c r="E241" s="413"/>
      <c r="F241" s="812"/>
      <c r="G241" s="413"/>
      <c r="H241" s="785"/>
      <c r="O241" s="413"/>
      <c r="P241" s="413"/>
      <c r="Q241" s="413"/>
      <c r="R241" s="413"/>
      <c r="S241" s="413"/>
    </row>
    <row r="242" spans="4:19" ht="20.25" customHeight="1">
      <c r="D242" s="398" t="s">
        <v>0</v>
      </c>
      <c r="E242" s="416"/>
      <c r="F242" s="799">
        <v>2019</v>
      </c>
      <c r="G242" s="823">
        <v>2018</v>
      </c>
      <c r="H242" s="404" t="s">
        <v>65</v>
      </c>
      <c r="O242" s="413"/>
      <c r="P242" s="413"/>
      <c r="Q242" s="413"/>
      <c r="R242" s="413"/>
      <c r="S242" s="413"/>
    </row>
    <row r="243" spans="4:19" ht="20.25" customHeight="1" thickBot="1">
      <c r="D243" s="300"/>
      <c r="E243" s="402"/>
      <c r="F243" s="302"/>
      <c r="G243" s="300"/>
      <c r="H243" s="302"/>
      <c r="O243" s="413"/>
      <c r="P243" s="413"/>
      <c r="Q243" s="413"/>
      <c r="R243" s="413"/>
      <c r="S243" s="413"/>
    </row>
    <row r="244" spans="4:19" ht="20.25" customHeight="1">
      <c r="D244" s="303"/>
      <c r="E244" s="402"/>
      <c r="F244" s="446"/>
      <c r="G244" s="303"/>
      <c r="H244" s="446"/>
      <c r="O244" s="413"/>
      <c r="P244" s="413"/>
      <c r="Q244" s="413"/>
      <c r="S244" s="413"/>
    </row>
    <row r="245" spans="4:19" ht="20.25" customHeight="1">
      <c r="D245" s="415" t="s">
        <v>350</v>
      </c>
      <c r="E245" s="413"/>
      <c r="F245" s="641"/>
      <c r="G245" s="514"/>
      <c r="H245" s="641"/>
    </row>
    <row r="246" spans="4:19" ht="20.25" customHeight="1">
      <c r="D246" s="391" t="s">
        <v>168</v>
      </c>
      <c r="E246" s="413"/>
      <c r="F246" s="448">
        <v>2799</v>
      </c>
      <c r="G246" s="452">
        <v>3621</v>
      </c>
      <c r="H246" s="448">
        <v>-822</v>
      </c>
    </row>
    <row r="247" spans="4:19" ht="20.25" customHeight="1">
      <c r="D247" s="391" t="s">
        <v>170</v>
      </c>
      <c r="E247" s="413"/>
      <c r="F247" s="455">
        <v>741</v>
      </c>
      <c r="G247" s="452">
        <v>441</v>
      </c>
      <c r="H247" s="455">
        <v>300</v>
      </c>
    </row>
    <row r="248" spans="4:19" ht="20.25" customHeight="1">
      <c r="D248" s="370" t="s">
        <v>351</v>
      </c>
      <c r="E248" s="413"/>
      <c r="F248" s="801">
        <v>3540</v>
      </c>
      <c r="G248" s="511">
        <v>4062</v>
      </c>
      <c r="H248" s="801">
        <v>-522</v>
      </c>
    </row>
    <row r="249" spans="4:19" ht="20.25" customHeight="1">
      <c r="D249" s="413"/>
      <c r="E249" s="413"/>
      <c r="F249" s="811"/>
      <c r="G249" s="532"/>
      <c r="H249" s="811"/>
    </row>
    <row r="250" spans="4:19" ht="20.25" customHeight="1">
      <c r="D250" s="415" t="s">
        <v>445</v>
      </c>
      <c r="E250" s="413"/>
      <c r="F250" s="641"/>
      <c r="G250" s="414"/>
      <c r="H250" s="641"/>
    </row>
    <row r="251" spans="4:19" ht="20.25" customHeight="1">
      <c r="D251" s="391" t="s">
        <v>166</v>
      </c>
      <c r="E251" s="413"/>
      <c r="F251" s="448">
        <v>-72</v>
      </c>
      <c r="G251" s="452">
        <v>-46</v>
      </c>
      <c r="H251" s="448">
        <v>-26</v>
      </c>
    </row>
    <row r="252" spans="4:19" ht="20.25" customHeight="1">
      <c r="D252" s="391" t="s">
        <v>176</v>
      </c>
      <c r="E252" s="413"/>
      <c r="F252" s="455">
        <v>-2</v>
      </c>
      <c r="G252" s="882">
        <v>0</v>
      </c>
      <c r="H252" s="455">
        <v>-2</v>
      </c>
    </row>
    <row r="253" spans="4:19" ht="20.25" customHeight="1">
      <c r="D253" s="391" t="s">
        <v>10</v>
      </c>
      <c r="E253" s="413"/>
      <c r="F253" s="455">
        <v>-505</v>
      </c>
      <c r="G253" s="452">
        <v>-461</v>
      </c>
      <c r="H253" s="455">
        <v>-44</v>
      </c>
    </row>
    <row r="254" spans="4:19" ht="20.25" customHeight="1">
      <c r="D254" s="391" t="s">
        <v>446</v>
      </c>
      <c r="E254" s="413"/>
      <c r="F254" s="824">
        <v>0</v>
      </c>
      <c r="G254" s="452">
        <v>-21</v>
      </c>
      <c r="H254" s="448">
        <v>21</v>
      </c>
    </row>
    <row r="255" spans="4:19" ht="20.25" customHeight="1">
      <c r="D255" s="370" t="s">
        <v>352</v>
      </c>
      <c r="E255" s="413"/>
      <c r="F255" s="801">
        <v>-579</v>
      </c>
      <c r="G255" s="511">
        <v>-528</v>
      </c>
      <c r="H255" s="801">
        <v>-51</v>
      </c>
    </row>
    <row r="256" spans="4:19" ht="33" customHeight="1">
      <c r="D256" s="370" t="s">
        <v>353</v>
      </c>
      <c r="E256" s="413"/>
      <c r="F256" s="801">
        <v>2961</v>
      </c>
      <c r="G256" s="511">
        <v>3534</v>
      </c>
      <c r="H256" s="801">
        <v>-573</v>
      </c>
    </row>
    <row r="257" spans="4:10" ht="20.25" customHeight="1">
      <c r="D257" s="332"/>
      <c r="E257" s="413"/>
      <c r="F257" s="786"/>
      <c r="G257" s="532"/>
      <c r="H257" s="786"/>
    </row>
    <row r="258" spans="4:10" ht="20.25" customHeight="1">
      <c r="D258" s="332"/>
      <c r="E258" s="332"/>
      <c r="F258" s="332"/>
      <c r="G258" s="332"/>
      <c r="H258" s="332"/>
      <c r="I258" s="332"/>
    </row>
    <row r="259" spans="4:10" ht="20.25" customHeight="1">
      <c r="D259" s="332"/>
      <c r="E259" s="332"/>
      <c r="F259" s="332"/>
      <c r="G259" s="332"/>
      <c r="H259" s="332"/>
      <c r="I259" s="332"/>
    </row>
    <row r="260" spans="4:10" ht="20.25" customHeight="1">
      <c r="D260" s="790" t="s">
        <v>359</v>
      </c>
      <c r="E260" s="791"/>
      <c r="I260" s="684"/>
      <c r="J260" s="684"/>
    </row>
    <row r="261" spans="4:10" ht="20.25" customHeight="1">
      <c r="E261" s="423"/>
    </row>
    <row r="262" spans="4:10" ht="20.25" customHeight="1">
      <c r="E262" s="423"/>
    </row>
    <row r="263" spans="4:10" ht="20.25" customHeight="1">
      <c r="E263" s="423"/>
    </row>
    <row r="264" spans="4:10" ht="20.25" customHeight="1">
      <c r="E264" s="423"/>
    </row>
    <row r="265" spans="4:10" ht="20.25" customHeight="1">
      <c r="E265" s="423"/>
    </row>
    <row r="266" spans="4:10" ht="20.25" customHeight="1">
      <c r="E266" s="423"/>
    </row>
    <row r="267" spans="4:10" ht="20.25" customHeight="1">
      <c r="E267" s="423"/>
    </row>
    <row r="268" spans="4:10" ht="20.25" customHeight="1">
      <c r="E268" s="423"/>
    </row>
  </sheetData>
  <mergeCells count="3">
    <mergeCell ref="D233:H234"/>
    <mergeCell ref="D78:O78"/>
    <mergeCell ref="H123:H124"/>
  </mergeCells>
  <pageMargins left="0.23622047244094499" right="3.9370078740157501E-2" top="0.66929133858267698" bottom="0.55118110236220497" header="0.511811023622047" footer="0.39370078740157499"/>
  <pageSetup paperSize="9" scale="39" orientation="portrait" r:id="rId1"/>
  <headerFooter alignWithMargins="0"/>
  <rowBreaks count="3" manualBreakCount="3">
    <brk id="49" max="16383" man="1"/>
    <brk id="87" max="16383" man="1"/>
    <brk id="1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A2:AY141"/>
  <sheetViews>
    <sheetView showGridLines="0" topLeftCell="A11" zoomScale="82" zoomScaleNormal="82" workbookViewId="0">
      <selection activeCell="U48" sqref="U48"/>
    </sheetView>
  </sheetViews>
  <sheetFormatPr defaultColWidth="11.453125" defaultRowHeight="14.5" outlineLevelCol="1"/>
  <cols>
    <col min="1" max="1" width="1.6328125" customWidth="1"/>
    <col min="3" max="3" width="5.90625" customWidth="1"/>
    <col min="4" max="4" width="3" style="13" customWidth="1"/>
    <col min="5" max="5" width="5" customWidth="1"/>
    <col min="6" max="6" width="47.6328125" customWidth="1"/>
    <col min="7" max="8" width="12" customWidth="1"/>
    <col min="9" max="9" width="10.54296875" customWidth="1"/>
    <col min="10" max="10" width="8.6328125" style="13" customWidth="1"/>
    <col min="11" max="11" width="1.36328125" style="13" customWidth="1" outlineLevel="1"/>
    <col min="12" max="12" width="13.36328125" customWidth="1" outlineLevel="1"/>
    <col min="13" max="13" width="1.90625" customWidth="1" outlineLevel="1"/>
    <col min="14" max="14" width="6.08984375" customWidth="1" outlineLevel="1"/>
    <col min="15" max="15" width="5.54296875" customWidth="1"/>
    <col min="16" max="16" width="1.6328125" customWidth="1"/>
    <col min="17" max="17" width="37.90625" customWidth="1"/>
    <col min="18" max="18" width="12.453125" customWidth="1"/>
    <col min="19" max="19" width="11.90625" customWidth="1"/>
    <col min="20" max="20" width="12" customWidth="1"/>
    <col min="21" max="21" width="12.453125" customWidth="1"/>
    <col min="22" max="22" width="11.6328125" customWidth="1"/>
    <col min="23" max="23" width="12.6328125" customWidth="1"/>
    <col min="24" max="25" width="11.6328125" customWidth="1"/>
    <col min="26" max="26" width="12" customWidth="1"/>
    <col min="27" max="27" width="2.54296875" customWidth="1"/>
    <col min="28" max="30" width="11.08984375" customWidth="1"/>
  </cols>
  <sheetData>
    <row r="2" spans="2:27" ht="23.25" customHeight="1">
      <c r="B2" s="41" t="s">
        <v>36</v>
      </c>
    </row>
    <row r="3" spans="2:27" ht="21" customHeight="1">
      <c r="B3" s="41">
        <f>'BS_P&amp;L_CF'!$AA$7</f>
        <v>0</v>
      </c>
      <c r="D3" s="40" t="str">
        <f>CONCATENATE("Full-Year Report ",'BS_P&amp;L_CF'!$AC$7)</f>
        <v xml:space="preserve">Full-Year Report </v>
      </c>
      <c r="E3" s="11"/>
      <c r="F3" s="31"/>
      <c r="L3" s="844" t="s">
        <v>89</v>
      </c>
      <c r="M3" s="844"/>
      <c r="N3" s="844"/>
    </row>
    <row r="4" spans="2:27" ht="4.5" customHeight="1">
      <c r="E4" s="2"/>
      <c r="F4" s="2"/>
      <c r="L4" s="844"/>
      <c r="M4" s="844"/>
      <c r="N4" s="844"/>
    </row>
    <row r="5" spans="2:27" ht="18.5" thickBot="1">
      <c r="D5" s="124" t="s">
        <v>90</v>
      </c>
      <c r="E5" s="2"/>
      <c r="F5" s="2"/>
      <c r="L5" s="844"/>
      <c r="M5" s="844"/>
      <c r="N5" s="844"/>
      <c r="O5" s="8"/>
      <c r="P5" s="8"/>
    </row>
    <row r="6" spans="2:27" ht="42.75" customHeight="1" thickBot="1">
      <c r="D6" s="12" t="s">
        <v>0</v>
      </c>
      <c r="E6" s="2"/>
      <c r="F6" s="2"/>
      <c r="G6" s="45">
        <f>'BS_P&amp;L_CF'!$AC$7</f>
        <v>0</v>
      </c>
      <c r="H6" s="45">
        <f>'BS_P&amp;L_CF'!$AD$7</f>
        <v>0</v>
      </c>
      <c r="I6" s="47" t="s">
        <v>80</v>
      </c>
      <c r="J6" s="62"/>
      <c r="K6" s="125"/>
      <c r="L6" s="126" t="str">
        <f>CONCATENATE('BS_P&amp;L_CF'!$AC$7,"                           at constant FX rates")</f>
        <v xml:space="preserve">                           at constant FX rates</v>
      </c>
      <c r="M6" s="127">
        <v>1</v>
      </c>
      <c r="N6" s="8"/>
      <c r="O6" s="8"/>
      <c r="P6" s="184"/>
      <c r="Q6" s="185" t="s">
        <v>0</v>
      </c>
      <c r="R6" s="50"/>
      <c r="S6" s="230" t="s">
        <v>92</v>
      </c>
      <c r="T6" s="186" t="s">
        <v>79</v>
      </c>
      <c r="U6" s="192" t="s">
        <v>88</v>
      </c>
      <c r="V6" s="186" t="s">
        <v>59</v>
      </c>
      <c r="W6" s="186" t="s">
        <v>29</v>
      </c>
      <c r="X6" s="225" t="s">
        <v>94</v>
      </c>
      <c r="Y6" s="225"/>
      <c r="Z6" s="225"/>
      <c r="AA6" s="228"/>
    </row>
    <row r="7" spans="2:27" ht="4.5" customHeight="1" thickBot="1">
      <c r="D7" s="74"/>
      <c r="E7" s="75"/>
      <c r="F7" s="76"/>
      <c r="G7" s="75"/>
      <c r="H7" s="75"/>
      <c r="I7" s="77"/>
      <c r="K7" s="54"/>
      <c r="L7" s="73"/>
      <c r="M7" s="53"/>
      <c r="N7" s="8"/>
      <c r="O7" s="8"/>
      <c r="P7" s="187"/>
      <c r="Q7" s="48"/>
      <c r="R7" s="48"/>
      <c r="S7" s="48"/>
      <c r="T7" s="48"/>
      <c r="U7" s="48"/>
      <c r="V7" s="48"/>
      <c r="W7" s="48"/>
      <c r="X7" s="7"/>
      <c r="Y7" s="7"/>
      <c r="Z7" s="7"/>
      <c r="AA7" s="55"/>
    </row>
    <row r="8" spans="2:27">
      <c r="D8" s="14"/>
      <c r="E8" s="7"/>
      <c r="F8" s="7"/>
      <c r="G8" s="7"/>
      <c r="H8" s="7"/>
      <c r="I8" s="7"/>
      <c r="K8" s="54"/>
      <c r="L8" s="7"/>
      <c r="M8" s="53"/>
      <c r="N8" s="8"/>
      <c r="O8" s="8"/>
      <c r="P8" s="187"/>
      <c r="Q8" s="7"/>
      <c r="R8" s="7"/>
      <c r="S8" s="7"/>
      <c r="T8" s="7"/>
      <c r="U8" s="7"/>
      <c r="V8" s="7"/>
      <c r="W8" s="7"/>
      <c r="X8" s="226"/>
      <c r="Y8" s="226"/>
      <c r="Z8" s="226"/>
      <c r="AA8" s="55"/>
    </row>
    <row r="9" spans="2:27" s="7" customFormat="1">
      <c r="D9" s="140"/>
      <c r="E9" s="2"/>
      <c r="F9" s="141"/>
      <c r="G9" s="82"/>
      <c r="H9" s="90"/>
      <c r="I9" s="83"/>
      <c r="J9" s="30"/>
      <c r="K9" s="54"/>
      <c r="L9" s="21"/>
      <c r="M9" s="53"/>
      <c r="N9" s="8"/>
      <c r="O9" s="8"/>
      <c r="P9" s="187"/>
      <c r="Q9" s="27" t="s">
        <v>91</v>
      </c>
      <c r="R9" s="21"/>
      <c r="S9" s="179">
        <f>'BS_P&amp;L_CF'!$AC$7</f>
        <v>0</v>
      </c>
      <c r="T9" s="211"/>
      <c r="U9" s="211"/>
      <c r="V9" s="211"/>
      <c r="W9" s="212">
        <f>SUM(T9:V9)</f>
        <v>0</v>
      </c>
      <c r="X9" s="227">
        <f>$W$9-$G$10</f>
        <v>-5920</v>
      </c>
      <c r="Y9" s="227"/>
      <c r="Z9" s="227"/>
      <c r="AA9" s="55"/>
    </row>
    <row r="10" spans="2:27" s="7" customFormat="1" ht="15" thickBot="1">
      <c r="C10" s="128"/>
      <c r="D10" s="142" t="s">
        <v>15</v>
      </c>
      <c r="E10" s="156"/>
      <c r="F10" s="157"/>
      <c r="G10" s="207">
        <f>'BS_P&amp;L_CF'!$H$40</f>
        <v>5920</v>
      </c>
      <c r="H10" s="207">
        <f>'BS_P&amp;L_CF'!$J$40</f>
        <v>5542</v>
      </c>
      <c r="I10" s="219">
        <f>(G10-H10)/H10*100</f>
        <v>6.8206423673763981</v>
      </c>
      <c r="J10" s="32"/>
      <c r="K10" s="54"/>
      <c r="L10" s="122"/>
      <c r="M10" s="55"/>
      <c r="P10" s="188"/>
      <c r="Q10" s="27"/>
      <c r="S10" s="180">
        <f>'BS_P&amp;L_CF'!$AD$7</f>
        <v>0</v>
      </c>
      <c r="T10" s="213">
        <v>1548</v>
      </c>
      <c r="U10" s="213">
        <v>2367</v>
      </c>
      <c r="V10" s="213">
        <v>10</v>
      </c>
      <c r="W10" s="214">
        <f>SUM(T10:V10)</f>
        <v>3925</v>
      </c>
      <c r="X10" s="227">
        <f>$W$10-$H$10</f>
        <v>-1617</v>
      </c>
      <c r="Y10" s="227"/>
      <c r="Z10" s="227"/>
      <c r="AA10" s="55"/>
    </row>
    <row r="11" spans="2:27" s="7" customFormat="1" ht="15.5" thickTop="1" thickBot="1">
      <c r="C11" s="128"/>
      <c r="D11" s="100"/>
      <c r="E11" s="143"/>
      <c r="F11" s="144"/>
      <c r="G11" s="129"/>
      <c r="H11" s="129"/>
      <c r="I11" s="130"/>
      <c r="J11" s="32"/>
      <c r="K11" s="54"/>
      <c r="L11" s="21"/>
      <c r="M11" s="55"/>
      <c r="P11" s="188"/>
      <c r="T11" s="215"/>
      <c r="U11" s="215"/>
      <c r="V11" s="215"/>
      <c r="W11" s="215"/>
      <c r="X11" s="43"/>
      <c r="Y11" s="43"/>
      <c r="Z11" s="43"/>
      <c r="AA11" s="55"/>
    </row>
    <row r="12" spans="2:27" s="7" customFormat="1" ht="15.5" thickTop="1" thickBot="1">
      <c r="C12" s="131"/>
      <c r="D12" s="142" t="s">
        <v>7</v>
      </c>
      <c r="E12" s="156"/>
      <c r="F12" s="157"/>
      <c r="G12" s="207">
        <f>$W$25</f>
        <v>0</v>
      </c>
      <c r="H12" s="207">
        <f>$W$26</f>
        <v>640</v>
      </c>
      <c r="I12" s="219">
        <f>(G12-H12)/H12*100</f>
        <v>-100</v>
      </c>
      <c r="J12" s="39"/>
      <c r="K12" s="54"/>
      <c r="L12" s="122"/>
      <c r="M12" s="55"/>
      <c r="P12" s="188"/>
      <c r="Q12" s="27"/>
      <c r="T12" s="216"/>
      <c r="U12" s="216"/>
      <c r="V12" s="216"/>
      <c r="W12" s="215"/>
      <c r="X12" s="226"/>
      <c r="Y12" s="226"/>
      <c r="Z12" s="226"/>
      <c r="AA12" s="55"/>
    </row>
    <row r="13" spans="2:27" s="7" customFormat="1" ht="15.5" thickTop="1" thickBot="1">
      <c r="C13" s="131"/>
      <c r="D13" s="158"/>
      <c r="E13" s="143" t="s">
        <v>84</v>
      </c>
      <c r="F13" s="159"/>
      <c r="G13" s="29">
        <f>G12/G10*100</f>
        <v>0</v>
      </c>
      <c r="H13" s="29">
        <f>H12/H10*100</f>
        <v>11.54817755322988</v>
      </c>
      <c r="I13" s="161"/>
      <c r="J13" s="39"/>
      <c r="K13" s="54"/>
      <c r="L13" s="21"/>
      <c r="M13" s="55"/>
      <c r="P13" s="188"/>
      <c r="Q13" s="27" t="s">
        <v>11</v>
      </c>
      <c r="S13" s="179">
        <f>'BS_P&amp;L_CF'!$AC$7</f>
        <v>0</v>
      </c>
      <c r="T13" s="211"/>
      <c r="U13" s="211"/>
      <c r="V13" s="211"/>
      <c r="W13" s="212">
        <f>SUM(T13:V13)</f>
        <v>0</v>
      </c>
      <c r="X13" s="227">
        <f>$W$13-$G$15</f>
        <v>-972</v>
      </c>
      <c r="Y13" s="227"/>
      <c r="Z13" s="227"/>
      <c r="AA13" s="55"/>
    </row>
    <row r="14" spans="2:27" s="7" customFormat="1" ht="15.5" thickTop="1" thickBot="1">
      <c r="C14" s="131"/>
      <c r="D14" s="145"/>
      <c r="E14" s="146"/>
      <c r="F14" s="148"/>
      <c r="G14" s="132"/>
      <c r="H14" s="132"/>
      <c r="I14" s="133"/>
      <c r="J14" s="39"/>
      <c r="K14" s="54"/>
      <c r="L14" s="21"/>
      <c r="M14" s="55"/>
      <c r="P14" s="188"/>
      <c r="Q14" s="27"/>
      <c r="S14" s="180">
        <f>'BS_P&amp;L_CF'!$AD$7</f>
        <v>0</v>
      </c>
      <c r="T14" s="213">
        <v>197</v>
      </c>
      <c r="U14" s="213">
        <v>169</v>
      </c>
      <c r="V14" s="213">
        <v>-31</v>
      </c>
      <c r="W14" s="214">
        <f>SUM(T14:V14)</f>
        <v>335</v>
      </c>
      <c r="X14" s="227">
        <f>$W$14-$H$15</f>
        <v>-507</v>
      </c>
      <c r="Y14" s="227"/>
      <c r="Z14" s="227"/>
      <c r="AA14" s="55"/>
    </row>
    <row r="15" spans="2:27" s="7" customFormat="1" ht="15.5" thickTop="1" thickBot="1">
      <c r="C15" s="131"/>
      <c r="D15" s="162" t="s">
        <v>11</v>
      </c>
      <c r="E15" s="163"/>
      <c r="F15" s="164"/>
      <c r="G15" s="207">
        <f>'BS_P&amp;L_CF'!$H$48</f>
        <v>972</v>
      </c>
      <c r="H15" s="207">
        <f>'BS_P&amp;L_CF'!$J$48</f>
        <v>842</v>
      </c>
      <c r="I15" s="219">
        <f>(G15-H15)/H15*100</f>
        <v>15.439429928741092</v>
      </c>
      <c r="J15" s="39"/>
      <c r="K15" s="54"/>
      <c r="L15" s="122"/>
      <c r="M15" s="55"/>
      <c r="P15" s="188"/>
      <c r="Q15" s="27"/>
      <c r="T15" s="216"/>
      <c r="U15" s="216"/>
      <c r="V15" s="216"/>
      <c r="W15" s="215"/>
      <c r="X15" s="43"/>
      <c r="Y15" s="43"/>
      <c r="Z15" s="43"/>
      <c r="AA15" s="55"/>
    </row>
    <row r="16" spans="2:27" s="7" customFormat="1" ht="15.5" thickTop="1" thickBot="1">
      <c r="C16" s="131"/>
      <c r="D16" s="158"/>
      <c r="E16" s="143" t="s">
        <v>84</v>
      </c>
      <c r="F16" s="144"/>
      <c r="G16" s="29">
        <f>G15/G10*100</f>
        <v>16.418918918918919</v>
      </c>
      <c r="H16" s="29">
        <f>H15/H10*100</f>
        <v>15.193071093468062</v>
      </c>
      <c r="I16" s="161"/>
      <c r="J16" s="39"/>
      <c r="K16" s="54"/>
      <c r="L16" s="21"/>
      <c r="M16" s="55"/>
      <c r="P16" s="188"/>
      <c r="Q16" s="27"/>
      <c r="T16" s="216"/>
      <c r="U16" s="216"/>
      <c r="V16" s="216"/>
      <c r="W16" s="215"/>
      <c r="X16" s="43"/>
      <c r="Y16" s="43"/>
      <c r="Z16" s="43"/>
      <c r="AA16" s="55"/>
    </row>
    <row r="17" spans="3:27" s="7" customFormat="1" ht="15.5" thickTop="1" thickBot="1">
      <c r="C17" s="131"/>
      <c r="D17" s="145"/>
      <c r="E17" s="146"/>
      <c r="F17" s="147"/>
      <c r="G17" s="132"/>
      <c r="H17" s="132"/>
      <c r="I17" s="133"/>
      <c r="J17" s="39"/>
      <c r="K17" s="54"/>
      <c r="L17" s="21"/>
      <c r="M17" s="55"/>
      <c r="P17" s="188"/>
      <c r="Q17" s="27" t="s">
        <v>93</v>
      </c>
      <c r="S17" s="179">
        <f>'BS_P&amp;L_CF'!$AC$7</f>
        <v>0</v>
      </c>
      <c r="T17" s="211"/>
      <c r="U17" s="211"/>
      <c r="V17" s="211"/>
      <c r="W17" s="212">
        <f>SUM(T17:V17)</f>
        <v>0</v>
      </c>
      <c r="X17" s="227"/>
      <c r="Y17" s="227"/>
      <c r="Z17" s="227"/>
      <c r="AA17" s="55"/>
    </row>
    <row r="18" spans="3:27" s="7" customFormat="1" ht="15.5" thickTop="1" thickBot="1">
      <c r="C18" s="131"/>
      <c r="D18" s="165" t="s">
        <v>20</v>
      </c>
      <c r="E18" s="201"/>
      <c r="F18" s="202"/>
      <c r="G18" s="207">
        <f>'BS_P&amp;L_CF'!$H$56</f>
        <v>646</v>
      </c>
      <c r="H18" s="207">
        <f>'BS_P&amp;L_CF'!$J$56</f>
        <v>563</v>
      </c>
      <c r="I18" s="219">
        <f>(G18-H18)/H18*100</f>
        <v>14.742451154529308</v>
      </c>
      <c r="J18" s="23"/>
      <c r="K18" s="54"/>
      <c r="L18" s="122"/>
      <c r="M18" s="55"/>
      <c r="P18" s="188"/>
      <c r="Q18" s="27"/>
      <c r="S18" s="180">
        <f>'BS_P&amp;L_CF'!$AD$7</f>
        <v>0</v>
      </c>
      <c r="T18" s="213">
        <v>160</v>
      </c>
      <c r="U18" s="213">
        <v>133</v>
      </c>
      <c r="V18" s="213">
        <v>12</v>
      </c>
      <c r="W18" s="214">
        <f>SUM(T18:V18)</f>
        <v>305</v>
      </c>
      <c r="X18" s="227"/>
      <c r="Y18" s="227"/>
      <c r="Z18" s="227"/>
      <c r="AA18" s="55"/>
    </row>
    <row r="19" spans="3:27" s="21" customFormat="1" ht="15.5" thickTop="1" thickBot="1">
      <c r="C19" s="135"/>
      <c r="D19" s="158"/>
      <c r="E19" s="143"/>
      <c r="F19" s="144"/>
      <c r="G19" s="160"/>
      <c r="H19" s="160"/>
      <c r="I19" s="161"/>
      <c r="J19" s="39"/>
      <c r="K19" s="56"/>
      <c r="M19" s="57"/>
      <c r="P19" s="189"/>
      <c r="Q19" s="7"/>
      <c r="R19" s="7"/>
      <c r="S19" s="7"/>
      <c r="T19" s="215"/>
      <c r="U19" s="215"/>
      <c r="V19" s="215"/>
      <c r="W19" s="215"/>
      <c r="X19" s="43"/>
      <c r="Y19" s="43"/>
      <c r="Z19" s="43"/>
      <c r="AA19" s="57"/>
    </row>
    <row r="20" spans="3:27" s="21" customFormat="1" ht="15.5" thickTop="1" thickBot="1">
      <c r="C20" s="135"/>
      <c r="D20" s="165" t="s">
        <v>23</v>
      </c>
      <c r="E20" s="163"/>
      <c r="F20" s="164"/>
      <c r="G20" s="203" t="e">
        <f>ROUND($R$50,2)</f>
        <v>#DIV/0!</v>
      </c>
      <c r="H20" s="203">
        <f>ROUND($S$50,2)</f>
        <v>10.87</v>
      </c>
      <c r="I20" s="219" t="e">
        <f>(G20-H20)/H20*100</f>
        <v>#DIV/0!</v>
      </c>
      <c r="J20" s="39"/>
      <c r="K20" s="56"/>
      <c r="L20" s="122"/>
      <c r="M20" s="57"/>
      <c r="P20" s="189"/>
      <c r="Q20" s="27"/>
      <c r="R20" s="7"/>
      <c r="S20" s="7"/>
      <c r="T20" s="216"/>
      <c r="U20" s="216"/>
      <c r="V20" s="216"/>
      <c r="W20" s="215"/>
      <c r="X20" s="43"/>
      <c r="Y20" s="43"/>
      <c r="Z20" s="43"/>
      <c r="AA20" s="57"/>
    </row>
    <row r="21" spans="3:27" s="21" customFormat="1" ht="15.5" thickTop="1" thickBot="1">
      <c r="C21" s="135"/>
      <c r="D21" s="5"/>
      <c r="E21" s="143"/>
      <c r="F21" s="144"/>
      <c r="G21" s="204"/>
      <c r="H21" s="204"/>
      <c r="I21" s="130"/>
      <c r="J21" s="32"/>
      <c r="K21" s="56"/>
      <c r="M21" s="57"/>
      <c r="P21" s="189"/>
      <c r="Q21" s="181" t="s">
        <v>60</v>
      </c>
      <c r="R21" s="7"/>
      <c r="S21" s="182">
        <f>'BS_P&amp;L_CF'!$AC$7</f>
        <v>0</v>
      </c>
      <c r="T21" s="211"/>
      <c r="U21" s="211"/>
      <c r="V21" s="211"/>
      <c r="W21" s="212">
        <f>SUM(T21:V21)</f>
        <v>0</v>
      </c>
      <c r="X21" s="227">
        <f>SUM(W13,W17,W21)-W25</f>
        <v>0</v>
      </c>
      <c r="Y21" s="227"/>
      <c r="Z21" s="227"/>
      <c r="AA21" s="57"/>
    </row>
    <row r="22" spans="3:27" s="21" customFormat="1" ht="15.5" thickTop="1" thickBot="1">
      <c r="C22" s="135"/>
      <c r="D22" s="166" t="s">
        <v>24</v>
      </c>
      <c r="E22" s="163"/>
      <c r="F22" s="164"/>
      <c r="G22" s="203" t="e">
        <f>ROUND($T$50,2)</f>
        <v>#DIV/0!</v>
      </c>
      <c r="H22" s="203">
        <f>ROUND($U$50,2)</f>
        <v>10.83</v>
      </c>
      <c r="I22" s="219" t="e">
        <f>(G22-H22)/H22*100</f>
        <v>#DIV/0!</v>
      </c>
      <c r="J22" s="39"/>
      <c r="K22" s="56"/>
      <c r="L22" s="122"/>
      <c r="M22" s="57"/>
      <c r="P22" s="189"/>
      <c r="Q22" s="27"/>
      <c r="R22" s="7"/>
      <c r="S22" s="183">
        <f>'BS_P&amp;L_CF'!$AD$7</f>
        <v>0</v>
      </c>
      <c r="T22" s="213"/>
      <c r="U22" s="213"/>
      <c r="V22" s="213"/>
      <c r="W22" s="214">
        <f>SUM(T22:V22)</f>
        <v>0</v>
      </c>
      <c r="X22" s="227">
        <f>SUM(W14,W18,W22)-W26</f>
        <v>0</v>
      </c>
      <c r="Y22" s="227"/>
      <c r="Z22" s="227"/>
      <c r="AA22" s="57"/>
    </row>
    <row r="23" spans="3:27" s="21" customFormat="1" ht="15.5" thickTop="1" thickBot="1">
      <c r="C23" s="135"/>
      <c r="D23" s="158"/>
      <c r="E23" s="143"/>
      <c r="F23" s="144"/>
      <c r="G23" s="207"/>
      <c r="H23" s="207"/>
      <c r="I23" s="130"/>
      <c r="J23" s="32"/>
      <c r="K23" s="56"/>
      <c r="M23" s="57"/>
      <c r="P23" s="189"/>
      <c r="Q23" s="27"/>
      <c r="R23" s="7"/>
      <c r="S23" s="7"/>
      <c r="T23" s="216"/>
      <c r="U23" s="216"/>
      <c r="V23" s="216"/>
      <c r="W23" s="215"/>
      <c r="X23" s="43"/>
      <c r="Y23" s="43"/>
      <c r="Z23" s="43"/>
      <c r="AA23" s="57"/>
    </row>
    <row r="24" spans="3:27" s="21" customFormat="1" ht="16.5" thickTop="1" thickBot="1">
      <c r="C24" s="135"/>
      <c r="D24" s="22" t="s">
        <v>105</v>
      </c>
      <c r="E24" s="1"/>
      <c r="F24" s="148"/>
      <c r="G24" s="134"/>
      <c r="H24" s="134"/>
      <c r="I24" s="133"/>
      <c r="J24" s="39"/>
      <c r="K24" s="56"/>
      <c r="M24" s="57"/>
      <c r="P24" s="189"/>
      <c r="Q24" s="27"/>
      <c r="R24" s="7"/>
      <c r="S24" s="7"/>
      <c r="T24" s="216"/>
      <c r="U24" s="216"/>
      <c r="V24" s="216"/>
      <c r="W24" s="215"/>
      <c r="X24" s="226"/>
      <c r="Y24" s="226"/>
      <c r="Z24" s="226"/>
      <c r="AA24" s="57"/>
    </row>
    <row r="25" spans="3:27" s="7" customFormat="1" ht="15.5" thickTop="1" thickBot="1">
      <c r="C25" s="136"/>
      <c r="D25" s="5"/>
      <c r="E25" s="167" t="s">
        <v>11</v>
      </c>
      <c r="F25" s="168"/>
      <c r="G25" s="207">
        <f>$Z$69</f>
        <v>972</v>
      </c>
      <c r="H25" s="207">
        <f>$Z$96</f>
        <v>905</v>
      </c>
      <c r="I25" s="219">
        <f>(G25-H25)/H25*100</f>
        <v>7.4033149171270711</v>
      </c>
      <c r="J25" s="39"/>
      <c r="K25" s="54"/>
      <c r="L25" s="122"/>
      <c r="M25" s="55"/>
      <c r="P25" s="188"/>
      <c r="Q25" s="27" t="s">
        <v>4</v>
      </c>
      <c r="S25" s="179">
        <f>'BS_P&amp;L_CF'!$AC$7</f>
        <v>0</v>
      </c>
      <c r="T25" s="217">
        <f>SUM(T13,T17,T21)</f>
        <v>0</v>
      </c>
      <c r="U25" s="217">
        <f t="shared" ref="U25:V26" si="0">SUM(U13,U17,U21)</f>
        <v>0</v>
      </c>
      <c r="V25" s="217">
        <f t="shared" si="0"/>
        <v>0</v>
      </c>
      <c r="W25" s="212">
        <f>SUM(T25:V25)</f>
        <v>0</v>
      </c>
      <c r="X25" s="227">
        <f>$W$25-$G$12</f>
        <v>0</v>
      </c>
      <c r="Y25" s="227"/>
      <c r="Z25" s="227"/>
      <c r="AA25" s="55"/>
    </row>
    <row r="26" spans="3:27" s="7" customFormat="1" ht="15.5" thickTop="1" thickBot="1">
      <c r="C26" s="131"/>
      <c r="D26" s="5"/>
      <c r="F26" s="5" t="s">
        <v>84</v>
      </c>
      <c r="G26" s="28">
        <f>G25/G10*100</f>
        <v>16.418918918918919</v>
      </c>
      <c r="H26" s="28">
        <f>H25/H10*100</f>
        <v>16.32984482136413</v>
      </c>
      <c r="I26" s="130"/>
      <c r="J26" s="32"/>
      <c r="K26" s="54"/>
      <c r="L26" s="21"/>
      <c r="M26" s="55"/>
      <c r="P26" s="188"/>
      <c r="Q26" s="27"/>
      <c r="S26" s="180">
        <f>'BS_P&amp;L_CF'!$AD$7</f>
        <v>0</v>
      </c>
      <c r="T26" s="217">
        <f>SUM(T14,T18,T22)</f>
        <v>357</v>
      </c>
      <c r="U26" s="217">
        <f t="shared" si="0"/>
        <v>302</v>
      </c>
      <c r="V26" s="217">
        <f t="shared" si="0"/>
        <v>-19</v>
      </c>
      <c r="W26" s="214">
        <f>SUM(T26:V26)</f>
        <v>640</v>
      </c>
      <c r="X26" s="227">
        <f>$W$26-$H$12</f>
        <v>0</v>
      </c>
      <c r="Y26" s="227"/>
      <c r="Z26" s="227"/>
      <c r="AA26" s="55"/>
    </row>
    <row r="27" spans="3:27" s="7" customFormat="1" ht="6" customHeight="1" thickTop="1" thickBot="1">
      <c r="C27" s="131"/>
      <c r="D27" s="23"/>
      <c r="E27" s="24"/>
      <c r="F27" s="149"/>
      <c r="G27" s="137"/>
      <c r="H27" s="137"/>
      <c r="I27" s="138"/>
      <c r="J27" s="63"/>
      <c r="K27" s="58"/>
      <c r="L27" s="21"/>
      <c r="M27" s="57"/>
      <c r="N27" s="21"/>
      <c r="O27" s="21"/>
      <c r="P27" s="189"/>
      <c r="Q27" s="21"/>
      <c r="T27" s="178"/>
      <c r="U27" s="178"/>
      <c r="V27" s="178"/>
      <c r="AA27" s="55"/>
    </row>
    <row r="28" spans="3:27" s="7" customFormat="1" ht="15.5" thickTop="1" thickBot="1">
      <c r="C28" s="131"/>
      <c r="D28" s="5"/>
      <c r="E28" s="166" t="s">
        <v>20</v>
      </c>
      <c r="F28" s="171"/>
      <c r="G28" s="246">
        <f>$Z$77</f>
        <v>646</v>
      </c>
      <c r="H28" s="246">
        <f>$Z$104</f>
        <v>630</v>
      </c>
      <c r="I28" s="219">
        <f>(G28-H28)/H28*100</f>
        <v>2.5396825396825395</v>
      </c>
      <c r="J28" s="64"/>
      <c r="K28" s="58"/>
      <c r="L28" s="122"/>
      <c r="M28" s="57"/>
      <c r="P28" s="188"/>
      <c r="T28" s="178"/>
      <c r="U28" s="178"/>
      <c r="V28" s="178"/>
      <c r="AA28" s="55"/>
    </row>
    <row r="29" spans="3:27" ht="6" customHeight="1" thickTop="1" thickBot="1">
      <c r="C29" s="131"/>
      <c r="D29" s="5"/>
      <c r="E29" s="5"/>
      <c r="F29" s="169"/>
      <c r="G29" s="205"/>
      <c r="H29" s="205"/>
      <c r="I29" s="170"/>
      <c r="J29" s="32"/>
      <c r="K29" s="54"/>
      <c r="L29" s="21"/>
      <c r="M29" s="55"/>
      <c r="N29" s="7"/>
      <c r="O29" s="7"/>
      <c r="P29" s="188"/>
      <c r="Q29" s="7"/>
      <c r="R29" s="7"/>
      <c r="S29" s="7"/>
      <c r="T29" s="178"/>
      <c r="U29" s="178"/>
      <c r="V29" s="178"/>
      <c r="W29" s="7"/>
      <c r="X29" s="7"/>
      <c r="Y29" s="7"/>
      <c r="Z29" s="7"/>
      <c r="AA29" s="55"/>
    </row>
    <row r="30" spans="3:27" ht="15.5" thickTop="1" thickBot="1">
      <c r="C30" s="131"/>
      <c r="D30" s="20"/>
      <c r="E30" s="166" t="s">
        <v>23</v>
      </c>
      <c r="F30" s="172"/>
      <c r="G30" s="247" t="e">
        <f>$Z$81</f>
        <v>#DIV/0!</v>
      </c>
      <c r="H30" s="247">
        <f>$Z$108</f>
        <v>12.17</v>
      </c>
      <c r="I30" s="219" t="e">
        <f>(G30-H30)/H30*100</f>
        <v>#DIV/0!</v>
      </c>
      <c r="J30" s="63"/>
      <c r="K30" s="58"/>
      <c r="L30" s="122"/>
      <c r="M30" s="57"/>
      <c r="N30" s="21"/>
      <c r="O30" s="21"/>
      <c r="P30" s="189"/>
      <c r="Q30" s="21"/>
      <c r="R30" s="7"/>
      <c r="S30" s="7"/>
      <c r="T30" s="178"/>
      <c r="U30" s="178"/>
      <c r="V30" s="178"/>
      <c r="W30" s="7"/>
      <c r="X30" s="7"/>
      <c r="Y30" s="7"/>
      <c r="Z30" s="7"/>
      <c r="AA30" s="55"/>
    </row>
    <row r="31" spans="3:27" ht="6" customHeight="1" thickTop="1">
      <c r="C31" s="139"/>
      <c r="D31" s="20"/>
      <c r="E31" s="5"/>
      <c r="F31" s="152"/>
      <c r="G31" s="209"/>
      <c r="H31" s="209"/>
      <c r="I31" s="68"/>
      <c r="J31" s="64"/>
      <c r="K31" s="58"/>
      <c r="L31" s="21"/>
      <c r="M31" s="57"/>
      <c r="N31" s="7"/>
      <c r="O31" s="7"/>
      <c r="P31" s="188"/>
      <c r="Q31" s="7"/>
      <c r="R31" s="7"/>
      <c r="S31" s="7"/>
      <c r="T31" s="178"/>
      <c r="U31" s="178"/>
      <c r="V31" s="178"/>
      <c r="W31" s="7"/>
      <c r="X31" s="7"/>
      <c r="Y31" s="7"/>
      <c r="Z31" s="7"/>
      <c r="AA31" s="55"/>
    </row>
    <row r="32" spans="3:27">
      <c r="D32" s="20"/>
      <c r="E32" s="173" t="s">
        <v>24</v>
      </c>
      <c r="F32" s="174"/>
      <c r="G32" s="206" t="e">
        <f>$Z$82</f>
        <v>#DIV/0!</v>
      </c>
      <c r="H32" s="206">
        <f>$Z$109</f>
        <v>12.12</v>
      </c>
      <c r="I32" s="219" t="e">
        <f>(G32-H32)/H32*100</f>
        <v>#DIV/0!</v>
      </c>
      <c r="J32" s="32"/>
      <c r="K32" s="54"/>
      <c r="L32" s="122"/>
      <c r="M32" s="55"/>
      <c r="N32" s="7"/>
      <c r="O32" s="7"/>
      <c r="P32" s="188"/>
      <c r="Q32" s="7"/>
      <c r="R32" s="7"/>
      <c r="S32" s="7"/>
      <c r="T32" s="178"/>
      <c r="U32" s="178"/>
      <c r="V32" s="178"/>
      <c r="W32" s="7"/>
      <c r="X32" s="7"/>
      <c r="Y32" s="7"/>
      <c r="Z32" s="7"/>
      <c r="AA32" s="55"/>
    </row>
    <row r="33" spans="4:51">
      <c r="D33" s="150"/>
      <c r="E33" s="151"/>
      <c r="F33" s="153"/>
      <c r="G33" s="84"/>
      <c r="H33" s="84"/>
      <c r="I33" s="68"/>
      <c r="J33" s="63"/>
      <c r="K33" s="58"/>
      <c r="L33" s="21"/>
      <c r="M33" s="57"/>
      <c r="N33" s="21"/>
      <c r="O33" s="21"/>
      <c r="P33" s="189"/>
      <c r="Q33" s="21"/>
      <c r="R33" s="7"/>
      <c r="S33" s="7"/>
      <c r="T33" s="178"/>
      <c r="U33" s="178"/>
      <c r="V33" s="178"/>
      <c r="W33" s="7"/>
      <c r="X33" s="7"/>
      <c r="Y33" s="7"/>
      <c r="Z33" s="7"/>
      <c r="AA33" s="55"/>
    </row>
    <row r="34" spans="4:51">
      <c r="D34" s="175" t="s">
        <v>78</v>
      </c>
      <c r="E34" s="176"/>
      <c r="F34" s="177"/>
      <c r="G34" s="207" t="e">
        <f>Notes!#REF!</f>
        <v>#REF!</v>
      </c>
      <c r="H34" s="207" t="e">
        <f>Notes!#REF!</f>
        <v>#REF!</v>
      </c>
      <c r="I34" s="219" t="e">
        <f>(G34-H34)/H34*100</f>
        <v>#REF!</v>
      </c>
      <c r="J34" s="63"/>
      <c r="K34" s="58"/>
      <c r="L34" s="21"/>
      <c r="M34" s="57"/>
      <c r="N34" s="21"/>
      <c r="O34" s="21"/>
      <c r="P34" s="189"/>
      <c r="Q34" s="21"/>
      <c r="R34" s="7"/>
      <c r="S34" s="7"/>
      <c r="T34" s="178"/>
      <c r="U34" s="178"/>
      <c r="V34" s="178"/>
      <c r="W34" s="7"/>
      <c r="X34" s="7"/>
      <c r="Y34" s="7"/>
      <c r="Z34" s="7"/>
      <c r="AA34" s="55"/>
    </row>
    <row r="35" spans="4:51" ht="15" thickBot="1">
      <c r="D35" s="5"/>
      <c r="E35" s="151"/>
      <c r="F35" s="153"/>
      <c r="G35" s="88"/>
      <c r="H35" s="88"/>
      <c r="I35" s="68"/>
      <c r="J35" s="63"/>
      <c r="K35" s="58"/>
      <c r="L35" s="33"/>
      <c r="M35" s="57"/>
      <c r="N35" s="21"/>
      <c r="O35" s="21"/>
      <c r="P35" s="189"/>
      <c r="Q35" s="21"/>
      <c r="R35" s="7"/>
      <c r="S35" s="7"/>
      <c r="T35" s="178"/>
      <c r="U35" s="178"/>
      <c r="V35" s="178"/>
      <c r="W35" s="7"/>
      <c r="X35" s="7"/>
      <c r="Y35" s="7"/>
      <c r="Z35" s="7"/>
      <c r="AA35" s="55"/>
    </row>
    <row r="36" spans="4:51" ht="15" thickTop="1">
      <c r="D36" s="175" t="s">
        <v>40</v>
      </c>
      <c r="E36" s="176"/>
      <c r="F36" s="177"/>
      <c r="G36" s="210"/>
      <c r="H36" s="210">
        <v>7.5</v>
      </c>
      <c r="I36" s="219">
        <f>(G36-H36)/H36*100</f>
        <v>-100</v>
      </c>
      <c r="J36" s="63"/>
      <c r="K36" s="58"/>
      <c r="L36" s="33"/>
      <c r="M36" s="57"/>
      <c r="N36" s="21"/>
      <c r="O36" s="21"/>
      <c r="P36" s="189"/>
      <c r="Q36" s="21"/>
      <c r="R36" s="7"/>
      <c r="S36" s="7"/>
      <c r="T36" s="178"/>
      <c r="U36" s="178"/>
      <c r="V36" s="178"/>
      <c r="W36" s="7"/>
      <c r="X36" s="7"/>
      <c r="Y36" s="7"/>
      <c r="Z36" s="7"/>
      <c r="AA36" s="55"/>
    </row>
    <row r="37" spans="4:51" ht="15" thickBot="1">
      <c r="D37" s="22"/>
      <c r="E37" s="151"/>
      <c r="F37" s="153"/>
      <c r="G37" s="88"/>
      <c r="H37" s="88"/>
      <c r="I37" s="250"/>
      <c r="J37" s="63"/>
      <c r="K37" s="58"/>
      <c r="L37" s="33"/>
      <c r="M37" s="57"/>
      <c r="N37" s="21"/>
      <c r="O37" s="21"/>
      <c r="P37" s="189"/>
      <c r="Q37" s="21"/>
      <c r="R37" s="7"/>
      <c r="S37" s="109"/>
      <c r="T37" s="178"/>
      <c r="U37" s="178"/>
      <c r="V37" s="178"/>
      <c r="W37" s="7"/>
      <c r="X37" s="7"/>
      <c r="Y37" s="7"/>
      <c r="Z37" s="7"/>
      <c r="AA37" s="55"/>
    </row>
    <row r="38" spans="4:51" ht="15" thickTop="1">
      <c r="D38" s="166" t="s">
        <v>49</v>
      </c>
      <c r="E38" s="176"/>
      <c r="F38" s="177"/>
      <c r="G38" s="207" t="e">
        <f>'BS_P&amp;L_CF'!#REF!</f>
        <v>#REF!</v>
      </c>
      <c r="H38" s="207" t="e">
        <f>'BS_P&amp;L_CF'!#REF!</f>
        <v>#REF!</v>
      </c>
      <c r="I38" s="219" t="e">
        <f>(G38-H38)/H38*100</f>
        <v>#REF!</v>
      </c>
      <c r="J38" s="63"/>
      <c r="K38" s="58"/>
      <c r="L38" s="33"/>
      <c r="M38" s="57"/>
      <c r="N38" s="21"/>
      <c r="O38" s="21"/>
      <c r="P38" s="189"/>
      <c r="Q38" s="7"/>
      <c r="R38" s="845" t="s">
        <v>52</v>
      </c>
      <c r="S38" s="846"/>
      <c r="T38" s="845" t="s">
        <v>53</v>
      </c>
      <c r="U38" s="847"/>
      <c r="V38" s="178"/>
      <c r="W38" s="7"/>
      <c r="X38" s="7"/>
      <c r="Y38" s="7"/>
      <c r="Z38" s="7"/>
      <c r="AA38" s="55"/>
    </row>
    <row r="39" spans="4:51">
      <c r="D39" s="166" t="s">
        <v>50</v>
      </c>
      <c r="E39" s="176"/>
      <c r="F39" s="177"/>
      <c r="G39" s="206" t="e">
        <f>'BS_P&amp;L_CF'!#REF!/'BS_P&amp;L_CF'!$H$21</f>
        <v>#REF!</v>
      </c>
      <c r="H39" s="206" t="e">
        <f>'BS_P&amp;L_CF'!#REF!/'BS_P&amp;L_CF'!$J$21</f>
        <v>#REF!</v>
      </c>
      <c r="I39" s="94" t="e">
        <f>(G39-H39)/H39*100</f>
        <v>#REF!</v>
      </c>
      <c r="J39" s="63"/>
      <c r="K39" s="58"/>
      <c r="L39" s="33"/>
      <c r="M39" s="57"/>
      <c r="N39" s="21"/>
      <c r="O39" s="21"/>
      <c r="P39" s="189"/>
      <c r="Q39" s="194" t="s">
        <v>5</v>
      </c>
      <c r="R39" s="218">
        <f>'BS_P&amp;L_CF'!$AC$7</f>
        <v>0</v>
      </c>
      <c r="S39" s="229">
        <f>'BS_P&amp;L_CF'!$AD$7</f>
        <v>0</v>
      </c>
      <c r="T39" s="193">
        <f>'BS_P&amp;L_CF'!$AC$7</f>
        <v>0</v>
      </c>
      <c r="U39" s="193">
        <f>'BS_P&amp;L_CF'!$AD$7</f>
        <v>0</v>
      </c>
      <c r="V39" s="178"/>
      <c r="W39" s="7"/>
      <c r="X39" s="7"/>
      <c r="Y39" s="7"/>
      <c r="Z39" s="7"/>
      <c r="AA39" s="55"/>
      <c r="AB39" s="21"/>
      <c r="AC39" s="21"/>
      <c r="AD39" s="21"/>
      <c r="AE39" s="21"/>
    </row>
    <row r="40" spans="4:51">
      <c r="D40" s="27"/>
      <c r="E40" s="151"/>
      <c r="F40" s="153"/>
      <c r="G40" s="88"/>
      <c r="H40" s="88"/>
      <c r="I40" s="68"/>
      <c r="J40" s="63"/>
      <c r="K40" s="58"/>
      <c r="L40" s="33"/>
      <c r="M40" s="57"/>
      <c r="N40" s="21"/>
      <c r="O40" s="21"/>
      <c r="P40" s="189"/>
      <c r="Q40" s="21"/>
      <c r="R40" s="7"/>
      <c r="S40" s="7"/>
      <c r="T40" s="178"/>
      <c r="U40" s="178"/>
      <c r="V40" s="178"/>
      <c r="W40" s="7"/>
      <c r="X40" s="7"/>
      <c r="Y40" s="7"/>
      <c r="Z40" s="7"/>
      <c r="AA40" s="55"/>
    </row>
    <row r="41" spans="4:51">
      <c r="D41" s="166" t="s">
        <v>12</v>
      </c>
      <c r="E41" s="176"/>
      <c r="F41" s="177"/>
      <c r="G41" s="208"/>
      <c r="H41" s="208">
        <v>10789</v>
      </c>
      <c r="I41" s="219">
        <f>(G41-H41)/H41*100</f>
        <v>-100</v>
      </c>
      <c r="J41" s="64"/>
      <c r="K41" s="58"/>
      <c r="L41" s="33"/>
      <c r="M41" s="57"/>
      <c r="N41" s="21"/>
      <c r="O41" s="7"/>
      <c r="P41" s="188"/>
      <c r="Q41" s="21" t="s">
        <v>20</v>
      </c>
      <c r="R41" s="215">
        <f>'BS_P&amp;L_CF'!$H$56</f>
        <v>646</v>
      </c>
      <c r="S41" s="215">
        <f>'BS_P&amp;L_CF'!$J$61</f>
        <v>563</v>
      </c>
      <c r="T41" s="215">
        <f>R41+T47</f>
        <v>646</v>
      </c>
      <c r="U41" s="215">
        <f>S41+U47</f>
        <v>563</v>
      </c>
      <c r="V41" s="178"/>
      <c r="W41" s="7"/>
      <c r="X41" s="7"/>
      <c r="Y41" s="7"/>
      <c r="Z41" s="7"/>
      <c r="AA41" s="55"/>
    </row>
    <row r="42" spans="4:51">
      <c r="D42" s="150"/>
      <c r="E42" s="154"/>
      <c r="F42" s="155"/>
      <c r="G42" s="89"/>
      <c r="H42" s="88"/>
      <c r="I42" s="71"/>
      <c r="J42" s="14"/>
      <c r="K42" s="58"/>
      <c r="L42" s="33"/>
      <c r="M42" s="57"/>
      <c r="N42" s="21"/>
      <c r="O42" s="7"/>
      <c r="P42" s="188"/>
      <c r="Q42" s="14"/>
      <c r="R42" s="7"/>
      <c r="S42" s="7"/>
      <c r="T42" s="7"/>
      <c r="U42" s="7"/>
      <c r="V42" s="178"/>
      <c r="W42" s="7"/>
      <c r="X42" s="7"/>
      <c r="Y42" s="7"/>
      <c r="Z42" s="7"/>
      <c r="AA42" s="55"/>
    </row>
    <row r="43" spans="4:51">
      <c r="D43" s="150"/>
      <c r="E43" s="154"/>
      <c r="F43" s="155"/>
      <c r="G43" s="89"/>
      <c r="H43" s="88"/>
      <c r="I43" s="71"/>
      <c r="J43" s="14"/>
      <c r="K43" s="58"/>
      <c r="L43" s="33"/>
      <c r="M43" s="57"/>
      <c r="N43" s="21"/>
      <c r="O43" s="7"/>
      <c r="P43" s="188"/>
      <c r="Q43" s="14" t="s">
        <v>30</v>
      </c>
      <c r="R43" s="7"/>
      <c r="S43" s="7"/>
      <c r="T43" s="196"/>
      <c r="U43" s="196">
        <v>0</v>
      </c>
      <c r="V43" s="178"/>
      <c r="W43" s="7"/>
      <c r="X43" s="7"/>
      <c r="Y43" s="7"/>
      <c r="Z43" s="7"/>
      <c r="AA43" s="55"/>
      <c r="AI43" s="7"/>
      <c r="AJ43" s="7"/>
      <c r="AK43" s="7"/>
      <c r="AL43" s="7"/>
      <c r="AM43" s="7"/>
      <c r="AN43" s="7"/>
      <c r="AO43" s="7"/>
      <c r="AP43" s="7"/>
      <c r="AQ43" s="7"/>
      <c r="AR43" s="7"/>
      <c r="AS43" s="7"/>
      <c r="AT43" s="7"/>
      <c r="AU43" s="7"/>
      <c r="AV43" s="7"/>
      <c r="AW43" s="7"/>
      <c r="AX43" s="7"/>
      <c r="AY43" s="7"/>
    </row>
    <row r="44" spans="4:51">
      <c r="D44" s="150"/>
      <c r="E44" s="154"/>
      <c r="F44" s="155"/>
      <c r="G44" s="89"/>
      <c r="H44" s="88"/>
      <c r="I44" s="71"/>
      <c r="J44" s="14"/>
      <c r="K44" s="58"/>
      <c r="L44" s="33"/>
      <c r="M44" s="57"/>
      <c r="N44" s="21"/>
      <c r="O44" s="7"/>
      <c r="P44" s="188"/>
      <c r="Q44" s="14" t="s">
        <v>31</v>
      </c>
      <c r="R44" s="7"/>
      <c r="S44" s="7"/>
      <c r="T44" s="196"/>
      <c r="U44" s="196">
        <v>0</v>
      </c>
      <c r="V44" s="178"/>
      <c r="W44" s="7"/>
      <c r="X44" s="7"/>
      <c r="Y44" s="7"/>
      <c r="Z44" s="7"/>
      <c r="AA44" s="55"/>
      <c r="AI44" s="7"/>
      <c r="AJ44" s="7"/>
      <c r="AK44" s="7"/>
      <c r="AL44" s="7"/>
      <c r="AM44" s="7"/>
      <c r="AN44" s="7"/>
      <c r="AO44" s="7"/>
      <c r="AP44" s="7"/>
      <c r="AQ44" s="7"/>
      <c r="AR44" s="7"/>
      <c r="AS44" s="7"/>
      <c r="AT44" s="7"/>
      <c r="AU44" s="7"/>
      <c r="AV44" s="7"/>
      <c r="AW44" s="7"/>
      <c r="AX44" s="7"/>
      <c r="AY44" s="7"/>
    </row>
    <row r="45" spans="4:51">
      <c r="D45" s="150"/>
      <c r="E45" s="154"/>
      <c r="F45" s="155"/>
      <c r="G45" s="89"/>
      <c r="H45" s="88"/>
      <c r="I45" s="71"/>
      <c r="J45" s="14"/>
      <c r="K45" s="58"/>
      <c r="L45" s="33"/>
      <c r="M45" s="57"/>
      <c r="N45" s="21"/>
      <c r="O45" s="7"/>
      <c r="P45" s="188"/>
      <c r="Q45" s="14" t="s">
        <v>32</v>
      </c>
      <c r="R45" s="7"/>
      <c r="S45" s="7"/>
      <c r="T45" s="195">
        <v>0</v>
      </c>
      <c r="U45" s="195">
        <v>0</v>
      </c>
      <c r="V45" s="178"/>
      <c r="W45" s="7"/>
      <c r="X45" s="7"/>
      <c r="Y45" s="7"/>
      <c r="Z45" s="7"/>
      <c r="AA45" s="55"/>
      <c r="AI45" s="7"/>
      <c r="AJ45" s="7"/>
      <c r="AK45" s="7"/>
      <c r="AL45" s="7"/>
      <c r="AM45" s="7"/>
      <c r="AN45" s="7"/>
      <c r="AO45" s="7"/>
      <c r="AP45" s="7"/>
      <c r="AQ45" s="7"/>
      <c r="AR45" s="7"/>
      <c r="AS45" s="7"/>
      <c r="AT45" s="7"/>
      <c r="AU45" s="7"/>
      <c r="AV45" s="7"/>
      <c r="AW45" s="7"/>
      <c r="AX45" s="7"/>
      <c r="AY45" s="7"/>
    </row>
    <row r="46" spans="4:51" ht="12.75" customHeight="1">
      <c r="D46" s="150"/>
      <c r="E46" s="154"/>
      <c r="F46" s="155"/>
      <c r="G46" s="89"/>
      <c r="H46" s="88"/>
      <c r="I46" s="71"/>
      <c r="J46" s="14"/>
      <c r="K46" s="58"/>
      <c r="L46" s="33"/>
      <c r="M46" s="57"/>
      <c r="N46" s="21"/>
      <c r="O46" s="7"/>
      <c r="P46" s="188"/>
      <c r="Q46" s="14" t="s">
        <v>33</v>
      </c>
      <c r="R46" s="7"/>
      <c r="S46" s="7"/>
      <c r="T46" s="197">
        <f>-(T43+T44)*T45</f>
        <v>0</v>
      </c>
      <c r="U46" s="197">
        <f>-(U43+U44)*U45</f>
        <v>0</v>
      </c>
      <c r="V46" s="178"/>
      <c r="W46" s="7"/>
      <c r="X46" s="7"/>
      <c r="Y46" s="7"/>
      <c r="Z46" s="7"/>
      <c r="AA46" s="55"/>
      <c r="AI46" s="7"/>
      <c r="AJ46" s="7"/>
      <c r="AK46" s="7"/>
      <c r="AL46" s="7"/>
      <c r="AM46" s="7"/>
      <c r="AN46" s="7"/>
      <c r="AO46" s="7"/>
      <c r="AP46" s="7"/>
      <c r="AQ46" s="7"/>
      <c r="AR46" s="7"/>
      <c r="AS46" s="7"/>
      <c r="AT46" s="7"/>
      <c r="AU46" s="7"/>
      <c r="AV46" s="7"/>
      <c r="AW46" s="7"/>
      <c r="AX46" s="7"/>
      <c r="AY46" s="7"/>
    </row>
    <row r="47" spans="4:51">
      <c r="D47" s="150"/>
      <c r="E47" s="154"/>
      <c r="F47" s="155"/>
      <c r="G47" s="89"/>
      <c r="H47" s="88"/>
      <c r="I47" s="71"/>
      <c r="J47" s="14"/>
      <c r="K47" s="58"/>
      <c r="L47" s="33"/>
      <c r="M47" s="57"/>
      <c r="N47" s="21"/>
      <c r="O47" s="7"/>
      <c r="P47" s="188"/>
      <c r="Q47" s="14" t="s">
        <v>34</v>
      </c>
      <c r="R47" s="7"/>
      <c r="S47" s="7"/>
      <c r="T47" s="197">
        <f>T43+T44+T46</f>
        <v>0</v>
      </c>
      <c r="U47" s="197">
        <f>U43+U44+U46</f>
        <v>0</v>
      </c>
      <c r="V47" s="178"/>
      <c r="W47" s="7"/>
      <c r="X47" s="7"/>
      <c r="Y47" s="7"/>
      <c r="Z47" s="7"/>
      <c r="AA47" s="55"/>
      <c r="AI47" s="7"/>
      <c r="AJ47" s="7"/>
      <c r="AK47" s="7"/>
      <c r="AL47" s="7"/>
      <c r="AM47" s="7"/>
      <c r="AN47" s="7"/>
      <c r="AO47" s="7"/>
      <c r="AP47" s="7"/>
      <c r="AQ47" s="7"/>
      <c r="AR47" s="7"/>
      <c r="AS47" s="7"/>
      <c r="AT47" s="7"/>
      <c r="AU47" s="7"/>
      <c r="AV47" s="7"/>
      <c r="AW47" s="7"/>
      <c r="AX47" s="7"/>
      <c r="AY47" s="7"/>
    </row>
    <row r="48" spans="4:51">
      <c r="D48" s="150"/>
      <c r="E48" s="154"/>
      <c r="F48" s="155"/>
      <c r="G48" s="89"/>
      <c r="H48" s="88"/>
      <c r="I48" s="71"/>
      <c r="J48" s="14"/>
      <c r="K48" s="58"/>
      <c r="L48" s="33"/>
      <c r="M48" s="57"/>
      <c r="N48" s="21"/>
      <c r="O48" s="7"/>
      <c r="P48" s="188"/>
      <c r="Q48" s="7" t="s">
        <v>6</v>
      </c>
      <c r="R48" s="198"/>
      <c r="S48" s="198">
        <v>51775225</v>
      </c>
      <c r="T48" s="198"/>
      <c r="U48" s="198">
        <v>51978758</v>
      </c>
      <c r="V48" s="178"/>
      <c r="W48" s="7"/>
      <c r="X48" s="7"/>
      <c r="Y48" s="7"/>
      <c r="Z48" s="7"/>
      <c r="AA48" s="55"/>
      <c r="AI48" s="7"/>
      <c r="AJ48" s="7"/>
      <c r="AK48" s="7"/>
      <c r="AL48" s="7"/>
      <c r="AM48" s="7"/>
      <c r="AN48" s="7"/>
      <c r="AO48" s="7"/>
      <c r="AP48" s="7"/>
      <c r="AQ48" s="7"/>
      <c r="AR48" s="7"/>
      <c r="AS48" s="7"/>
      <c r="AT48" s="7"/>
      <c r="AU48" s="7"/>
      <c r="AV48" s="7"/>
      <c r="AW48" s="7"/>
      <c r="AX48" s="7"/>
      <c r="AY48" s="7"/>
    </row>
    <row r="49" spans="4:51">
      <c r="D49" s="150"/>
      <c r="E49" s="154"/>
      <c r="F49" s="155"/>
      <c r="G49" s="89"/>
      <c r="H49" s="88"/>
      <c r="I49" s="71"/>
      <c r="J49" s="14"/>
      <c r="K49" s="58"/>
      <c r="L49" s="33"/>
      <c r="M49" s="57"/>
      <c r="N49" s="21"/>
      <c r="O49" s="7"/>
      <c r="P49" s="188"/>
      <c r="Q49" s="7"/>
      <c r="R49" s="7"/>
      <c r="S49" s="7"/>
      <c r="T49" s="178"/>
      <c r="U49" s="178"/>
      <c r="V49" s="178"/>
      <c r="W49" s="7"/>
      <c r="X49" s="7"/>
      <c r="Y49" s="7"/>
      <c r="Z49" s="7"/>
      <c r="AA49" s="55"/>
      <c r="AI49" s="7"/>
      <c r="AJ49" s="7"/>
      <c r="AK49" s="7"/>
      <c r="AL49" s="7"/>
      <c r="AM49" s="7"/>
      <c r="AN49" s="7"/>
      <c r="AO49" s="7"/>
      <c r="AP49" s="7"/>
      <c r="AQ49" s="7"/>
      <c r="AR49" s="7"/>
      <c r="AS49" s="7"/>
      <c r="AT49" s="7"/>
      <c r="AU49" s="7"/>
      <c r="AV49" s="7"/>
      <c r="AW49" s="7"/>
      <c r="AX49" s="7"/>
      <c r="AY49" s="7"/>
    </row>
    <row r="50" spans="4:51">
      <c r="D50" s="150"/>
      <c r="E50" s="154"/>
      <c r="F50" s="155"/>
      <c r="G50" s="89"/>
      <c r="H50" s="88"/>
      <c r="I50" s="71"/>
      <c r="J50" s="14"/>
      <c r="K50" s="58"/>
      <c r="L50" s="33"/>
      <c r="M50" s="57"/>
      <c r="N50" s="21"/>
      <c r="O50" s="7"/>
      <c r="P50" s="188"/>
      <c r="Q50" s="14" t="s">
        <v>39</v>
      </c>
      <c r="R50" s="7" t="e">
        <f>ROUND(R41/R48*1000000,2)</f>
        <v>#DIV/0!</v>
      </c>
      <c r="S50" s="7">
        <f>ROUND(S41/S48*1000000,2)</f>
        <v>10.87</v>
      </c>
      <c r="T50" s="7" t="e">
        <f>ROUND(T41/T48*1000000,2)</f>
        <v>#DIV/0!</v>
      </c>
      <c r="U50" s="7">
        <f>ROUND(U41/U48*1000000,2)</f>
        <v>10.83</v>
      </c>
      <c r="V50" s="178"/>
      <c r="W50" s="7"/>
      <c r="X50" s="7"/>
      <c r="Y50" s="7"/>
      <c r="Z50" s="7"/>
      <c r="AA50" s="55"/>
      <c r="AI50" s="7"/>
      <c r="AJ50" s="7"/>
      <c r="AK50" s="7"/>
      <c r="AL50" s="7"/>
      <c r="AM50" s="7"/>
      <c r="AN50" s="7"/>
      <c r="AO50" s="7"/>
      <c r="AP50" s="7"/>
      <c r="AQ50" s="7"/>
      <c r="AR50" s="7"/>
      <c r="AS50" s="7"/>
      <c r="AT50" s="7"/>
      <c r="AU50" s="7"/>
      <c r="AV50" s="7"/>
      <c r="AW50" s="7"/>
      <c r="AX50" s="7"/>
      <c r="AY50" s="7"/>
    </row>
    <row r="51" spans="4:51">
      <c r="D51" s="150"/>
      <c r="E51" s="154"/>
      <c r="F51" s="155"/>
      <c r="G51" s="89"/>
      <c r="H51" s="88"/>
      <c r="I51" s="71"/>
      <c r="J51" s="14"/>
      <c r="K51" s="58"/>
      <c r="L51" s="33"/>
      <c r="M51" s="57"/>
      <c r="N51" s="21"/>
      <c r="O51" s="7"/>
      <c r="P51" s="188"/>
      <c r="Q51" s="7"/>
      <c r="R51" s="7"/>
      <c r="S51" s="7"/>
      <c r="T51" s="178"/>
      <c r="U51" s="178"/>
      <c r="V51" s="178"/>
      <c r="W51" s="7"/>
      <c r="X51" s="7"/>
      <c r="Y51" s="7"/>
      <c r="Z51" s="7"/>
      <c r="AA51" s="55"/>
      <c r="AI51" s="7"/>
      <c r="AJ51" s="7"/>
      <c r="AK51" s="7"/>
      <c r="AL51" s="7"/>
      <c r="AM51" s="7"/>
      <c r="AN51" s="7"/>
      <c r="AO51" s="7"/>
      <c r="AP51" s="7"/>
      <c r="AQ51" s="7"/>
      <c r="AR51" s="7"/>
      <c r="AS51" s="7"/>
      <c r="AT51" s="7"/>
      <c r="AU51" s="7"/>
      <c r="AV51" s="7"/>
      <c r="AW51" s="7"/>
      <c r="AX51" s="7"/>
      <c r="AY51" s="7"/>
    </row>
    <row r="52" spans="4:51">
      <c r="D52" s="150"/>
      <c r="E52" s="154"/>
      <c r="F52" s="155"/>
      <c r="G52" s="89"/>
      <c r="H52" s="88"/>
      <c r="I52" s="71"/>
      <c r="J52" s="14"/>
      <c r="K52" s="58"/>
      <c r="L52" s="33"/>
      <c r="M52" s="57"/>
      <c r="N52" s="21"/>
      <c r="O52" s="7"/>
      <c r="P52" s="188"/>
      <c r="Q52" s="7"/>
      <c r="R52" s="7"/>
      <c r="S52" s="7"/>
      <c r="T52" s="178"/>
      <c r="U52" s="178"/>
      <c r="V52" s="178"/>
      <c r="W52" s="7"/>
      <c r="X52" s="7"/>
      <c r="Y52" s="7"/>
      <c r="Z52" s="7"/>
      <c r="AA52" s="55"/>
      <c r="AE52" s="7"/>
      <c r="AF52" s="7"/>
      <c r="AG52" s="7"/>
      <c r="AH52" s="7"/>
      <c r="AI52" s="7"/>
      <c r="AJ52" s="7"/>
      <c r="AK52" s="7"/>
      <c r="AL52" s="7"/>
      <c r="AM52" s="7"/>
      <c r="AN52" s="7"/>
      <c r="AO52" s="7"/>
      <c r="AP52" s="7"/>
      <c r="AQ52" s="7"/>
      <c r="AR52" s="7"/>
      <c r="AS52" s="7"/>
      <c r="AT52" s="7"/>
      <c r="AU52" s="7"/>
      <c r="AV52" s="7"/>
      <c r="AW52" s="7"/>
      <c r="AX52" s="7"/>
      <c r="AY52" s="7"/>
    </row>
    <row r="53" spans="4:51">
      <c r="D53" s="150"/>
      <c r="E53" s="154"/>
      <c r="F53" s="155"/>
      <c r="G53" s="89"/>
      <c r="H53" s="88"/>
      <c r="I53" s="71"/>
      <c r="J53" s="14"/>
      <c r="K53" s="58"/>
      <c r="L53" s="33"/>
      <c r="M53" s="57"/>
      <c r="N53" s="21"/>
      <c r="O53" s="7"/>
      <c r="P53" s="188"/>
      <c r="Q53" s="7"/>
      <c r="R53" s="7"/>
      <c r="S53" s="7"/>
      <c r="T53" s="178"/>
      <c r="U53" s="178"/>
      <c r="V53" s="178"/>
      <c r="W53" s="7"/>
      <c r="X53" s="7"/>
      <c r="Y53" s="7"/>
      <c r="Z53" s="7"/>
      <c r="AA53" s="55"/>
      <c r="AE53" s="7"/>
      <c r="AF53" s="7"/>
      <c r="AG53" s="7"/>
      <c r="AH53" s="7"/>
      <c r="AI53" s="7"/>
      <c r="AJ53" s="7"/>
      <c r="AK53" s="7"/>
      <c r="AL53" s="7"/>
      <c r="AM53" s="7"/>
      <c r="AN53" s="7"/>
      <c r="AO53" s="7"/>
      <c r="AP53" s="7"/>
      <c r="AQ53" s="7"/>
      <c r="AR53" s="7"/>
      <c r="AS53" s="7"/>
      <c r="AT53" s="7"/>
      <c r="AU53" s="7"/>
      <c r="AV53" s="7"/>
      <c r="AW53" s="7"/>
      <c r="AX53" s="7"/>
      <c r="AY53" s="7"/>
    </row>
    <row r="54" spans="4:51">
      <c r="D54" s="80"/>
      <c r="E54" s="1"/>
      <c r="F54" s="107"/>
      <c r="G54" s="67"/>
      <c r="H54" s="93"/>
      <c r="I54" s="68"/>
      <c r="J54" s="18"/>
      <c r="K54" s="58"/>
      <c r="L54" s="33"/>
      <c r="M54" s="57"/>
      <c r="N54" s="7"/>
      <c r="O54" s="7"/>
      <c r="P54" s="188"/>
      <c r="Q54" s="7"/>
      <c r="R54" s="7"/>
      <c r="S54" s="7"/>
      <c r="T54" s="178"/>
      <c r="U54" s="178"/>
      <c r="V54" s="178"/>
      <c r="W54" s="7"/>
      <c r="X54" s="7"/>
      <c r="Y54" s="7"/>
      <c r="Z54" s="7"/>
      <c r="AA54" s="55"/>
      <c r="AE54" s="7"/>
      <c r="AF54" s="7"/>
      <c r="AG54" s="7"/>
      <c r="AH54" s="7"/>
      <c r="AI54" s="7"/>
      <c r="AJ54" s="7"/>
      <c r="AK54" s="7"/>
      <c r="AL54" s="7"/>
      <c r="AM54" s="7"/>
      <c r="AN54" s="7"/>
      <c r="AO54" s="7"/>
      <c r="AP54" s="7"/>
      <c r="AQ54" s="7"/>
      <c r="AR54" s="7"/>
      <c r="AS54" s="7"/>
      <c r="AT54" s="7"/>
      <c r="AU54" s="7"/>
      <c r="AV54" s="7"/>
      <c r="AW54" s="7"/>
      <c r="AX54" s="7"/>
      <c r="AY54" s="7"/>
    </row>
    <row r="55" spans="4:51" ht="15" thickBot="1">
      <c r="D55" s="102"/>
      <c r="E55" s="18"/>
      <c r="F55" s="113"/>
      <c r="G55" s="88"/>
      <c r="H55" s="88"/>
      <c r="I55" s="68"/>
      <c r="J55" s="18"/>
      <c r="K55" s="59"/>
      <c r="L55" s="60"/>
      <c r="M55" s="61"/>
      <c r="N55" s="7"/>
      <c r="O55" s="7"/>
      <c r="P55" s="188"/>
      <c r="Q55" s="7"/>
      <c r="R55" s="7"/>
      <c r="S55" s="7"/>
      <c r="T55" s="178"/>
      <c r="U55" s="178"/>
      <c r="V55" s="178"/>
      <c r="W55" s="7"/>
      <c r="X55" s="7"/>
      <c r="Y55" s="7"/>
      <c r="Z55" s="7"/>
      <c r="AA55" s="55"/>
      <c r="AE55" s="7"/>
      <c r="AF55" s="7"/>
      <c r="AG55" s="7"/>
      <c r="AH55" s="7"/>
      <c r="AI55" s="7"/>
      <c r="AJ55" s="7"/>
      <c r="AK55" s="7"/>
      <c r="AL55" s="7"/>
      <c r="AM55" s="7"/>
      <c r="AN55" s="7"/>
      <c r="AO55" s="7"/>
      <c r="AP55" s="7"/>
      <c r="AQ55" s="7"/>
      <c r="AR55" s="7"/>
      <c r="AS55" s="7"/>
      <c r="AT55" s="7"/>
      <c r="AU55" s="7"/>
      <c r="AV55" s="7"/>
      <c r="AW55" s="7"/>
      <c r="AX55" s="7"/>
      <c r="AY55" s="7"/>
    </row>
    <row r="56" spans="4:51">
      <c r="D56" s="18"/>
      <c r="E56" s="1"/>
      <c r="F56" s="1"/>
      <c r="G56" s="5"/>
      <c r="H56" s="4"/>
      <c r="I56" s="1"/>
      <c r="J56" s="18"/>
      <c r="K56" s="14"/>
      <c r="L56" s="7"/>
      <c r="M56" s="7"/>
      <c r="O56" s="7"/>
      <c r="P56" s="188"/>
      <c r="Q56" s="7"/>
      <c r="R56" s="7"/>
      <c r="S56" s="7"/>
      <c r="T56" s="178"/>
      <c r="U56" s="178"/>
      <c r="V56" s="178"/>
      <c r="W56" s="7"/>
      <c r="X56" s="7"/>
      <c r="Y56" s="7"/>
      <c r="Z56" s="7"/>
      <c r="AA56" s="55"/>
      <c r="AE56" s="7"/>
      <c r="AF56" s="7"/>
      <c r="AG56" s="7"/>
      <c r="AH56" s="7"/>
      <c r="AI56" s="7"/>
      <c r="AJ56" s="7"/>
      <c r="AK56" s="7"/>
      <c r="AL56" s="7"/>
      <c r="AM56" s="7"/>
      <c r="AN56" s="7"/>
      <c r="AO56" s="7"/>
      <c r="AP56" s="7"/>
      <c r="AQ56" s="7"/>
      <c r="AR56" s="7"/>
      <c r="AS56" s="7"/>
      <c r="AT56" s="7"/>
      <c r="AU56" s="7"/>
      <c r="AV56" s="7"/>
      <c r="AW56" s="7"/>
      <c r="AX56" s="7"/>
      <c r="AY56" s="7"/>
    </row>
    <row r="57" spans="4:51">
      <c r="D57" s="18"/>
      <c r="E57" s="1"/>
      <c r="F57" s="1"/>
      <c r="G57" s="5"/>
      <c r="H57" s="4"/>
      <c r="I57" s="1"/>
      <c r="J57" s="18"/>
      <c r="L57" s="34"/>
      <c r="O57" s="7"/>
      <c r="P57" s="188"/>
      <c r="Q57" s="7"/>
      <c r="R57" s="7"/>
      <c r="S57" s="7"/>
      <c r="T57" s="178"/>
      <c r="U57" s="178"/>
      <c r="V57" s="178"/>
      <c r="W57" s="7"/>
      <c r="X57" s="7"/>
      <c r="Y57" s="7"/>
      <c r="Z57" s="7"/>
      <c r="AA57" s="55"/>
      <c r="AE57" s="7"/>
      <c r="AF57" s="7"/>
      <c r="AG57" s="7"/>
      <c r="AH57" s="7"/>
      <c r="AI57" s="7"/>
      <c r="AJ57" s="7"/>
      <c r="AK57" s="7"/>
      <c r="AL57" s="7"/>
      <c r="AM57" s="7"/>
      <c r="AN57" s="7"/>
      <c r="AO57" s="7"/>
      <c r="AP57" s="7"/>
      <c r="AQ57" s="7"/>
      <c r="AR57" s="7"/>
      <c r="AS57" s="7"/>
      <c r="AT57" s="7"/>
      <c r="AU57" s="7"/>
      <c r="AV57" s="7"/>
      <c r="AW57" s="7"/>
      <c r="AX57" s="7"/>
      <c r="AY57" s="7"/>
    </row>
    <row r="58" spans="4:51">
      <c r="D58" s="18"/>
      <c r="E58" s="1"/>
      <c r="F58" s="1"/>
      <c r="G58" s="5"/>
      <c r="H58" s="4"/>
      <c r="I58" s="1"/>
      <c r="J58" s="18"/>
      <c r="L58" s="34"/>
      <c r="O58" s="7"/>
      <c r="P58" s="188"/>
      <c r="Q58" s="7"/>
      <c r="R58" s="7"/>
      <c r="S58" s="7"/>
      <c r="T58" s="178"/>
      <c r="U58" s="178"/>
      <c r="V58" s="178"/>
      <c r="W58" s="7"/>
      <c r="X58" s="7"/>
      <c r="Y58" s="7"/>
      <c r="Z58" s="7"/>
      <c r="AA58" s="55"/>
      <c r="AE58" s="7"/>
      <c r="AF58" s="7"/>
      <c r="AG58" s="7"/>
      <c r="AH58" s="7"/>
      <c r="AI58" s="7"/>
      <c r="AJ58" s="7"/>
      <c r="AK58" s="7"/>
      <c r="AL58" s="7"/>
      <c r="AM58" s="7"/>
      <c r="AN58" s="7"/>
      <c r="AO58" s="7"/>
      <c r="AP58" s="7"/>
      <c r="AQ58" s="7"/>
      <c r="AR58" s="7"/>
      <c r="AS58" s="7"/>
      <c r="AT58" s="7"/>
      <c r="AU58" s="7"/>
      <c r="AV58" s="7"/>
      <c r="AW58" s="7"/>
      <c r="AX58" s="7"/>
      <c r="AY58" s="7"/>
    </row>
    <row r="59" spans="4:51" ht="15.5">
      <c r="D59" s="18"/>
      <c r="E59" s="1"/>
      <c r="F59" s="1"/>
      <c r="G59" s="5"/>
      <c r="H59" s="4"/>
      <c r="I59" s="1"/>
      <c r="J59" s="18"/>
      <c r="L59" s="35"/>
      <c r="O59" s="7"/>
      <c r="P59" s="188"/>
      <c r="Q59" s="233" t="str">
        <f>CONCATENATE("Reconciliation of IFRS results to core results ",'BS_P&amp;L_CF'!$AC$7)</f>
        <v xml:space="preserve">Reconciliation of IFRS results to core results </v>
      </c>
      <c r="R59" s="36"/>
      <c r="S59" s="36"/>
      <c r="T59" s="36"/>
      <c r="U59" s="36"/>
      <c r="V59" s="36"/>
      <c r="W59" s="36"/>
      <c r="X59" s="36"/>
      <c r="Y59" s="36"/>
      <c r="Z59" s="36"/>
      <c r="AA59" s="55"/>
      <c r="AE59" s="7"/>
      <c r="AF59" s="7"/>
      <c r="AG59" s="7"/>
      <c r="AH59" s="7"/>
      <c r="AI59" s="7"/>
      <c r="AJ59" s="7"/>
      <c r="AK59" s="7"/>
      <c r="AL59" s="7"/>
      <c r="AM59" s="7"/>
      <c r="AN59" s="7"/>
      <c r="AO59" s="7"/>
      <c r="AP59" s="7"/>
      <c r="AQ59" s="7"/>
      <c r="AR59" s="7"/>
      <c r="AS59" s="7"/>
      <c r="AT59" s="7"/>
      <c r="AU59" s="7"/>
      <c r="AV59" s="7"/>
      <c r="AW59" s="7"/>
      <c r="AX59" s="7"/>
      <c r="AY59" s="7"/>
    </row>
    <row r="60" spans="4:51">
      <c r="D60" s="18"/>
      <c r="E60" s="1"/>
      <c r="F60" s="1"/>
      <c r="G60" s="5"/>
      <c r="H60" s="4"/>
      <c r="I60" s="1"/>
      <c r="J60" s="18"/>
      <c r="L60" s="35"/>
      <c r="O60" s="7"/>
      <c r="P60" s="188"/>
      <c r="Q60" s="223"/>
      <c r="R60" s="850" t="s">
        <v>98</v>
      </c>
      <c r="S60" s="848" t="s">
        <v>97</v>
      </c>
      <c r="T60" s="848" t="s">
        <v>99</v>
      </c>
      <c r="U60" s="848" t="s">
        <v>100</v>
      </c>
      <c r="V60" s="848" t="s">
        <v>101</v>
      </c>
      <c r="W60" s="848" t="s">
        <v>102</v>
      </c>
      <c r="X60" s="848" t="s">
        <v>103</v>
      </c>
      <c r="Y60" s="248"/>
      <c r="Z60" s="850" t="s">
        <v>104</v>
      </c>
      <c r="AA60" s="55"/>
      <c r="AE60" s="7"/>
      <c r="AF60" s="7"/>
      <c r="AG60" s="7"/>
      <c r="AH60" s="7"/>
      <c r="AI60" s="7"/>
      <c r="AJ60" s="7"/>
      <c r="AK60" s="7"/>
      <c r="AL60" s="7"/>
      <c r="AM60" s="7"/>
      <c r="AN60" s="7"/>
      <c r="AO60" s="7"/>
      <c r="AP60" s="7"/>
      <c r="AQ60" s="7"/>
      <c r="AR60" s="7"/>
      <c r="AS60" s="7"/>
      <c r="AT60" s="7"/>
      <c r="AU60" s="7"/>
      <c r="AV60" s="7"/>
      <c r="AW60" s="7"/>
      <c r="AX60" s="7"/>
      <c r="AY60" s="7"/>
    </row>
    <row r="61" spans="4:51">
      <c r="D61" s="18"/>
      <c r="E61" s="1"/>
      <c r="F61" s="1"/>
      <c r="G61" s="5"/>
      <c r="H61" s="4"/>
      <c r="I61" s="1"/>
      <c r="J61" s="18"/>
      <c r="L61" s="35"/>
      <c r="O61" s="7"/>
      <c r="P61" s="188"/>
      <c r="Q61" s="223"/>
      <c r="R61" s="850"/>
      <c r="S61" s="848"/>
      <c r="T61" s="848"/>
      <c r="U61" s="848"/>
      <c r="V61" s="848"/>
      <c r="W61" s="848"/>
      <c r="X61" s="848"/>
      <c r="Y61" s="248"/>
      <c r="Z61" s="850"/>
      <c r="AA61" s="55"/>
      <c r="AE61" s="7"/>
      <c r="AF61" s="7"/>
      <c r="AG61" s="7"/>
      <c r="AH61" s="7"/>
      <c r="AI61" s="7"/>
      <c r="AJ61" s="7"/>
      <c r="AK61" s="7"/>
      <c r="AL61" s="7"/>
      <c r="AM61" s="7"/>
      <c r="AN61" s="7"/>
      <c r="AO61" s="7"/>
      <c r="AP61" s="7"/>
      <c r="AQ61" s="7"/>
      <c r="AR61" s="7"/>
      <c r="AS61" s="7"/>
      <c r="AT61" s="7"/>
      <c r="AU61" s="7"/>
      <c r="AV61" s="7"/>
      <c r="AW61" s="7"/>
      <c r="AX61" s="7"/>
      <c r="AY61" s="7"/>
    </row>
    <row r="62" spans="4:51" ht="15.5">
      <c r="D62" s="18"/>
      <c r="E62" s="1"/>
      <c r="F62" s="1"/>
      <c r="G62" s="5"/>
      <c r="H62" s="4"/>
      <c r="I62" s="1"/>
      <c r="J62" s="26"/>
      <c r="L62" s="6"/>
      <c r="O62" s="7"/>
      <c r="P62" s="188"/>
      <c r="Q62" s="224"/>
      <c r="R62" s="850"/>
      <c r="S62" s="848"/>
      <c r="T62" s="848"/>
      <c r="U62" s="848"/>
      <c r="V62" s="848"/>
      <c r="W62" s="848"/>
      <c r="X62" s="848"/>
      <c r="Y62" s="248"/>
      <c r="Z62" s="850"/>
      <c r="AA62" s="55"/>
      <c r="AE62" s="7"/>
      <c r="AF62" s="7"/>
      <c r="AG62" s="7"/>
      <c r="AH62" s="7"/>
      <c r="AI62" s="7"/>
      <c r="AJ62" s="7"/>
      <c r="AK62" s="7"/>
      <c r="AL62" s="7"/>
      <c r="AM62" s="7"/>
      <c r="AN62" s="7"/>
      <c r="AO62" s="7"/>
      <c r="AP62" s="7"/>
      <c r="AQ62" s="7"/>
      <c r="AR62" s="7"/>
      <c r="AS62" s="7"/>
      <c r="AT62" s="7"/>
      <c r="AU62" s="7"/>
      <c r="AV62" s="7"/>
      <c r="AW62" s="7"/>
      <c r="AX62" s="7"/>
      <c r="AY62" s="7"/>
    </row>
    <row r="63" spans="4:51">
      <c r="D63" s="18"/>
      <c r="E63" s="1"/>
      <c r="F63" s="1"/>
      <c r="G63" s="5"/>
      <c r="H63" s="4"/>
      <c r="I63" s="1"/>
      <c r="J63" s="18"/>
      <c r="L63" s="6"/>
      <c r="O63" s="7"/>
      <c r="P63" s="188"/>
      <c r="Q63" s="231" t="s">
        <v>75</v>
      </c>
      <c r="R63" s="851"/>
      <c r="S63" s="849"/>
      <c r="T63" s="849"/>
      <c r="U63" s="849"/>
      <c r="V63" s="849"/>
      <c r="W63" s="849"/>
      <c r="X63" s="849"/>
      <c r="Y63" s="249"/>
      <c r="Z63" s="851"/>
      <c r="AA63" s="55"/>
      <c r="AE63" s="7"/>
      <c r="AF63" s="7"/>
      <c r="AG63" s="7"/>
      <c r="AH63" s="7"/>
      <c r="AI63" s="7"/>
      <c r="AJ63" s="7"/>
      <c r="AK63" s="7"/>
      <c r="AL63" s="7"/>
      <c r="AM63" s="7"/>
      <c r="AN63" s="7"/>
      <c r="AO63" s="7"/>
      <c r="AP63" s="7"/>
      <c r="AQ63" s="7"/>
      <c r="AR63" s="7"/>
      <c r="AS63" s="7"/>
      <c r="AT63" s="7"/>
      <c r="AU63" s="7"/>
      <c r="AV63" s="7"/>
      <c r="AW63" s="7"/>
      <c r="AX63" s="7"/>
      <c r="AY63" s="7"/>
    </row>
    <row r="64" spans="4:51">
      <c r="D64" s="18"/>
      <c r="E64" s="1"/>
      <c r="F64" s="1"/>
      <c r="G64" s="5"/>
      <c r="H64" s="4"/>
      <c r="I64" s="1"/>
      <c r="J64" s="18"/>
      <c r="L64" s="6"/>
      <c r="O64" s="7"/>
      <c r="P64" s="188"/>
      <c r="Q64" s="36"/>
      <c r="R64" s="37"/>
      <c r="S64" s="37"/>
      <c r="T64" s="37"/>
      <c r="U64" s="37"/>
      <c r="V64" s="37"/>
      <c r="W64" s="37"/>
      <c r="X64" s="37"/>
      <c r="Y64" s="37"/>
      <c r="Z64" s="38"/>
      <c r="AA64" s="55"/>
      <c r="AE64" s="7"/>
      <c r="AF64" s="7"/>
      <c r="AG64" s="7"/>
      <c r="AH64" s="7"/>
      <c r="AI64" s="7"/>
      <c r="AJ64" s="7"/>
      <c r="AK64" s="7"/>
      <c r="AL64" s="7"/>
      <c r="AM64" s="7"/>
      <c r="AN64" s="7"/>
      <c r="AO64" s="7"/>
      <c r="AP64" s="7"/>
      <c r="AQ64" s="7"/>
      <c r="AR64" s="7"/>
      <c r="AS64" s="7"/>
      <c r="AT64" s="7"/>
      <c r="AU64" s="7"/>
      <c r="AV64" s="7"/>
      <c r="AW64" s="7"/>
      <c r="AX64" s="7"/>
      <c r="AY64" s="7"/>
    </row>
    <row r="65" spans="1:51">
      <c r="D65" s="18"/>
      <c r="E65" s="1"/>
      <c r="F65" s="1"/>
      <c r="G65" s="5"/>
      <c r="H65" s="4"/>
      <c r="I65" s="1"/>
      <c r="J65" s="18"/>
      <c r="L65" s="8"/>
      <c r="O65" s="7"/>
      <c r="P65" s="188"/>
      <c r="Q65" s="232" t="s">
        <v>15</v>
      </c>
      <c r="R65" s="236">
        <f>'BS_P&amp;L_CF'!$H$40</f>
        <v>5920</v>
      </c>
      <c r="S65" s="236">
        <v>0</v>
      </c>
      <c r="T65" s="236">
        <v>0</v>
      </c>
      <c r="U65" s="236">
        <v>0</v>
      </c>
      <c r="V65" s="236">
        <v>0</v>
      </c>
      <c r="W65" s="236">
        <v>0</v>
      </c>
      <c r="X65" s="236">
        <v>0</v>
      </c>
      <c r="Y65" s="236"/>
      <c r="Z65" s="236">
        <f>SUM(R65:X65)</f>
        <v>5920</v>
      </c>
      <c r="AA65" s="55"/>
      <c r="AE65" s="7"/>
      <c r="AF65" s="7"/>
      <c r="AG65" s="178"/>
      <c r="AH65" s="7"/>
      <c r="AI65" s="7"/>
      <c r="AJ65" s="7"/>
      <c r="AK65" s="7"/>
      <c r="AL65" s="7"/>
      <c r="AM65" s="7"/>
      <c r="AN65" s="7"/>
      <c r="AO65" s="7"/>
      <c r="AP65" s="7"/>
      <c r="AQ65" s="7"/>
      <c r="AR65" s="7"/>
      <c r="AS65" s="7"/>
      <c r="AT65" s="7"/>
      <c r="AU65" s="7"/>
      <c r="AV65" s="7"/>
      <c r="AW65" s="7"/>
      <c r="AX65" s="7"/>
      <c r="AY65" s="7"/>
    </row>
    <row r="66" spans="1:51" s="13" customFormat="1">
      <c r="A66"/>
      <c r="B66"/>
      <c r="C66"/>
      <c r="D66" s="18"/>
      <c r="E66" s="1"/>
      <c r="F66" s="1"/>
      <c r="G66" s="5"/>
      <c r="H66" s="4"/>
      <c r="I66" s="1"/>
      <c r="J66" s="18"/>
      <c r="L66" s="5"/>
      <c r="M66"/>
      <c r="N66"/>
      <c r="O66" s="7"/>
      <c r="P66" s="188"/>
      <c r="Q66" s="237" t="s">
        <v>13</v>
      </c>
      <c r="R66" s="238">
        <f>'BS_P&amp;L_CF'!$H$41</f>
        <v>-3665</v>
      </c>
      <c r="S66" s="245"/>
      <c r="T66" s="245"/>
      <c r="U66" s="245"/>
      <c r="V66" s="245"/>
      <c r="W66" s="245"/>
      <c r="X66" s="238">
        <v>0</v>
      </c>
      <c r="Y66" s="238"/>
      <c r="Z66" s="238">
        <f t="shared" ref="Z66:Z77" si="1">SUM(R66:X66)</f>
        <v>-3665</v>
      </c>
      <c r="AA66" s="55"/>
      <c r="AB66"/>
      <c r="AC66"/>
      <c r="AD66"/>
      <c r="AE66" s="7"/>
      <c r="AF66" s="7"/>
      <c r="AG66" s="178"/>
      <c r="AH66" s="7"/>
      <c r="AI66" s="7"/>
      <c r="AJ66" s="7"/>
      <c r="AK66" s="7"/>
      <c r="AL66" s="7"/>
      <c r="AM66" s="7"/>
      <c r="AN66" s="7"/>
      <c r="AO66" s="7"/>
      <c r="AP66" s="14"/>
      <c r="AQ66" s="14"/>
      <c r="AR66" s="14"/>
      <c r="AS66" s="14"/>
      <c r="AT66" s="14"/>
      <c r="AU66" s="14"/>
      <c r="AV66" s="14"/>
      <c r="AW66" s="14"/>
      <c r="AX66" s="14"/>
      <c r="AY66" s="14"/>
    </row>
    <row r="67" spans="1:51" s="13" customFormat="1">
      <c r="A67"/>
      <c r="B67"/>
      <c r="C67"/>
      <c r="D67" s="18"/>
      <c r="E67" s="1"/>
      <c r="F67" s="1"/>
      <c r="G67" s="5"/>
      <c r="H67" s="4"/>
      <c r="I67" s="1"/>
      <c r="J67" s="18"/>
      <c r="L67" s="6"/>
      <c r="M67"/>
      <c r="N67"/>
      <c r="O67" s="7"/>
      <c r="P67" s="188"/>
      <c r="Q67" s="234" t="s">
        <v>14</v>
      </c>
      <c r="R67" s="235">
        <f>'BS_P&amp;L_CF'!$H$42</f>
        <v>2255</v>
      </c>
      <c r="S67" s="235">
        <f t="shared" ref="S67" si="2">S65+S66</f>
        <v>0</v>
      </c>
      <c r="T67" s="235">
        <f>T65+T66</f>
        <v>0</v>
      </c>
      <c r="U67" s="235">
        <f>U65+U66</f>
        <v>0</v>
      </c>
      <c r="V67" s="235">
        <f t="shared" ref="V67:X67" si="3">V65+V66</f>
        <v>0</v>
      </c>
      <c r="W67" s="235">
        <f t="shared" si="3"/>
        <v>0</v>
      </c>
      <c r="X67" s="235">
        <f t="shared" si="3"/>
        <v>0</v>
      </c>
      <c r="Y67" s="235"/>
      <c r="Z67" s="235">
        <f t="shared" si="1"/>
        <v>2255</v>
      </c>
      <c r="AA67" s="55"/>
      <c r="AB67"/>
      <c r="AC67"/>
      <c r="AD67"/>
      <c r="AE67"/>
      <c r="AI67" s="14"/>
      <c r="AJ67" s="14"/>
      <c r="AK67" s="14"/>
      <c r="AL67" s="14"/>
      <c r="AM67" s="14"/>
      <c r="AN67" s="14"/>
      <c r="AO67" s="14"/>
      <c r="AP67" s="14"/>
      <c r="AQ67" s="14"/>
      <c r="AR67" s="14"/>
      <c r="AS67" s="14"/>
      <c r="AT67" s="14"/>
      <c r="AU67" s="14"/>
      <c r="AV67" s="14"/>
      <c r="AW67" s="14"/>
      <c r="AX67" s="14"/>
      <c r="AY67" s="14"/>
    </row>
    <row r="68" spans="1:51" s="13" customFormat="1">
      <c r="A68"/>
      <c r="B68"/>
      <c r="C68"/>
      <c r="D68" s="18"/>
      <c r="E68" s="1"/>
      <c r="F68" s="1"/>
      <c r="G68" s="5"/>
      <c r="H68" s="4"/>
      <c r="I68" s="1"/>
      <c r="J68" s="18"/>
      <c r="L68" s="5"/>
      <c r="M68"/>
      <c r="N68"/>
      <c r="O68" s="7"/>
      <c r="P68" s="188"/>
      <c r="Q68" s="239" t="s">
        <v>35</v>
      </c>
      <c r="R68" s="238">
        <f>'BS_P&amp;L_CF'!$H$43</f>
        <v>-1283</v>
      </c>
      <c r="S68" s="245"/>
      <c r="T68" s="245"/>
      <c r="U68" s="245"/>
      <c r="V68" s="245"/>
      <c r="W68" s="245"/>
      <c r="X68" s="238">
        <v>0</v>
      </c>
      <c r="Y68" s="238"/>
      <c r="Z68" s="238">
        <f t="shared" si="1"/>
        <v>-1283</v>
      </c>
      <c r="AA68" s="55"/>
      <c r="AB68"/>
      <c r="AC68"/>
      <c r="AD68"/>
      <c r="AE68"/>
      <c r="AI68" s="14"/>
      <c r="AJ68" s="14"/>
      <c r="AK68" s="14"/>
      <c r="AL68" s="14"/>
      <c r="AM68" s="14"/>
      <c r="AN68" s="14"/>
      <c r="AO68" s="14"/>
      <c r="AP68" s="14"/>
      <c r="AQ68" s="14"/>
      <c r="AR68" s="14"/>
      <c r="AS68" s="14"/>
      <c r="AT68" s="14"/>
      <c r="AU68" s="14"/>
      <c r="AV68" s="14"/>
      <c r="AW68" s="14"/>
      <c r="AX68" s="14"/>
      <c r="AY68" s="14"/>
    </row>
    <row r="69" spans="1:51" s="13" customFormat="1">
      <c r="A69"/>
      <c r="B69"/>
      <c r="C69"/>
      <c r="D69" s="18"/>
      <c r="E69" s="1"/>
      <c r="F69" s="1"/>
      <c r="G69" s="5"/>
      <c r="H69" s="4"/>
      <c r="I69" s="1"/>
      <c r="J69" s="18"/>
      <c r="L69" s="5"/>
      <c r="M69"/>
      <c r="N69"/>
      <c r="O69" s="7"/>
      <c r="P69" s="188"/>
      <c r="Q69" s="234" t="s">
        <v>11</v>
      </c>
      <c r="R69" s="235">
        <f>'BS_P&amp;L_CF'!$H$48</f>
        <v>972</v>
      </c>
      <c r="S69" s="235">
        <f t="shared" ref="S69" si="4">S67+S68</f>
        <v>0</v>
      </c>
      <c r="T69" s="235">
        <f>T67+T68</f>
        <v>0</v>
      </c>
      <c r="U69" s="235">
        <f>U67+U68</f>
        <v>0</v>
      </c>
      <c r="V69" s="235">
        <f t="shared" ref="V69:X69" si="5">V67+V68</f>
        <v>0</v>
      </c>
      <c r="W69" s="235">
        <f t="shared" si="5"/>
        <v>0</v>
      </c>
      <c r="X69" s="235">
        <f t="shared" si="5"/>
        <v>0</v>
      </c>
      <c r="Y69" s="235"/>
      <c r="Z69" s="235">
        <f t="shared" si="1"/>
        <v>972</v>
      </c>
      <c r="AA69" s="55"/>
      <c r="AB69"/>
      <c r="AC69"/>
      <c r="AD69"/>
      <c r="AE69"/>
      <c r="AI69" s="14"/>
      <c r="AJ69" s="14"/>
      <c r="AK69" s="14"/>
      <c r="AL69" s="14"/>
      <c r="AM69" s="14"/>
      <c r="AN69" s="14"/>
      <c r="AO69" s="14"/>
      <c r="AP69" s="14"/>
      <c r="AQ69" s="14"/>
      <c r="AR69" s="14"/>
      <c r="AS69" s="14"/>
      <c r="AT69" s="14"/>
      <c r="AU69" s="14"/>
      <c r="AV69" s="14"/>
      <c r="AW69" s="14"/>
      <c r="AX69" s="14"/>
      <c r="AY69" s="14"/>
    </row>
    <row r="70" spans="1:51" s="13" customFormat="1">
      <c r="A70"/>
      <c r="B70"/>
      <c r="C70"/>
      <c r="D70" s="18"/>
      <c r="E70" s="18"/>
      <c r="F70" s="18"/>
      <c r="G70" s="5"/>
      <c r="H70" s="4"/>
      <c r="I70" s="1"/>
      <c r="J70" s="18"/>
      <c r="L70" s="5"/>
      <c r="M70"/>
      <c r="N70"/>
      <c r="O70" s="7"/>
      <c r="P70" s="188"/>
      <c r="Q70" s="239" t="s">
        <v>47</v>
      </c>
      <c r="R70" s="238">
        <f>'BS_P&amp;L_CF'!$H$49</f>
        <v>-120</v>
      </c>
      <c r="S70" s="238">
        <v>0</v>
      </c>
      <c r="T70" s="238">
        <v>0</v>
      </c>
      <c r="U70" s="238">
        <v>0</v>
      </c>
      <c r="V70" s="238">
        <v>0</v>
      </c>
      <c r="W70" s="238">
        <v>0</v>
      </c>
      <c r="X70" s="238">
        <v>0</v>
      </c>
      <c r="Y70" s="238"/>
      <c r="Z70" s="238">
        <f t="shared" si="1"/>
        <v>-120</v>
      </c>
      <c r="AA70" s="55"/>
      <c r="AB70"/>
      <c r="AC70"/>
      <c r="AD70"/>
      <c r="AE70"/>
      <c r="AI70" s="14"/>
      <c r="AJ70" s="14"/>
      <c r="AK70" s="14"/>
      <c r="AL70" s="14"/>
      <c r="AM70" s="14"/>
      <c r="AN70" s="14"/>
      <c r="AO70" s="14"/>
      <c r="AP70" s="14"/>
      <c r="AQ70" s="14"/>
      <c r="AR70" s="14"/>
      <c r="AS70" s="14"/>
      <c r="AT70" s="14"/>
      <c r="AU70" s="14"/>
      <c r="AV70" s="14"/>
      <c r="AW70" s="14"/>
      <c r="AX70" s="14"/>
      <c r="AY70" s="14"/>
    </row>
    <row r="71" spans="1:51" s="13" customFormat="1">
      <c r="A71"/>
      <c r="B71"/>
      <c r="C71"/>
      <c r="D71" s="18"/>
      <c r="E71" s="18"/>
      <c r="F71" s="18"/>
      <c r="G71" s="5"/>
      <c r="H71" s="4"/>
      <c r="I71" s="1"/>
      <c r="J71" s="18"/>
      <c r="L71" s="5"/>
      <c r="M71"/>
      <c r="N71"/>
      <c r="O71" s="7"/>
      <c r="P71" s="188"/>
      <c r="Q71" s="239" t="s">
        <v>61</v>
      </c>
      <c r="R71" s="238">
        <f>'BS_P&amp;L_CF'!$H$50</f>
        <v>-3</v>
      </c>
      <c r="S71" s="238">
        <v>0</v>
      </c>
      <c r="T71" s="238">
        <v>0</v>
      </c>
      <c r="U71" s="238">
        <v>0</v>
      </c>
      <c r="V71" s="238">
        <v>0</v>
      </c>
      <c r="W71" s="238">
        <v>0</v>
      </c>
      <c r="X71" s="245"/>
      <c r="Y71" s="245"/>
      <c r="Z71" s="238">
        <f t="shared" si="1"/>
        <v>-3</v>
      </c>
      <c r="AA71" s="55"/>
      <c r="AB71"/>
      <c r="AC71"/>
      <c r="AD71"/>
      <c r="AE71"/>
    </row>
    <row r="72" spans="1:51" s="13" customFormat="1">
      <c r="A72"/>
      <c r="B72"/>
      <c r="C72"/>
      <c r="D72" s="18"/>
      <c r="E72" s="18"/>
      <c r="F72" s="18"/>
      <c r="G72" s="5"/>
      <c r="H72" s="4"/>
      <c r="I72" s="1"/>
      <c r="J72" s="18"/>
      <c r="L72" s="5"/>
      <c r="M72"/>
      <c r="N72"/>
      <c r="O72" s="7"/>
      <c r="P72" s="188"/>
      <c r="Q72" s="239" t="s">
        <v>96</v>
      </c>
      <c r="R72" s="238">
        <f>'BS_P&amp;L_CF'!$H$51</f>
        <v>0</v>
      </c>
      <c r="S72" s="238">
        <v>0</v>
      </c>
      <c r="T72" s="238">
        <v>0</v>
      </c>
      <c r="U72" s="238">
        <v>0</v>
      </c>
      <c r="V72" s="238">
        <v>0</v>
      </c>
      <c r="W72" s="238">
        <v>0</v>
      </c>
      <c r="X72" s="238">
        <v>0</v>
      </c>
      <c r="Y72" s="238"/>
      <c r="Z72" s="238">
        <f t="shared" si="1"/>
        <v>0</v>
      </c>
      <c r="AA72" s="55"/>
      <c r="AB72"/>
      <c r="AC72"/>
      <c r="AD72"/>
      <c r="AE72"/>
    </row>
    <row r="73" spans="1:51" s="13" customFormat="1">
      <c r="A73"/>
      <c r="B73"/>
      <c r="C73"/>
      <c r="D73" s="18"/>
      <c r="E73" s="18"/>
      <c r="F73" s="18"/>
      <c r="G73" s="5"/>
      <c r="H73" s="4"/>
      <c r="I73" s="1"/>
      <c r="J73" s="18"/>
      <c r="L73" s="5"/>
      <c r="M73"/>
      <c r="N73"/>
      <c r="O73" s="7"/>
      <c r="P73" s="188"/>
      <c r="Q73" s="234" t="s">
        <v>21</v>
      </c>
      <c r="R73" s="235">
        <f>'BS_P&amp;L_CF'!$H$52</f>
        <v>849</v>
      </c>
      <c r="S73" s="235">
        <f t="shared" ref="S73" si="6">SUM(S69:S72)</f>
        <v>0</v>
      </c>
      <c r="T73" s="235">
        <f>SUM(T69:T72)</f>
        <v>0</v>
      </c>
      <c r="U73" s="235">
        <f>SUM(U69:U72)</f>
        <v>0</v>
      </c>
      <c r="V73" s="235">
        <f t="shared" ref="V73:X73" si="7">SUM(V69:V72)</f>
        <v>0</v>
      </c>
      <c r="W73" s="235">
        <f t="shared" si="7"/>
        <v>0</v>
      </c>
      <c r="X73" s="235">
        <f t="shared" si="7"/>
        <v>0</v>
      </c>
      <c r="Y73" s="235"/>
      <c r="Z73" s="235">
        <f t="shared" si="1"/>
        <v>849</v>
      </c>
      <c r="AA73" s="55"/>
      <c r="AB73"/>
      <c r="AC73"/>
      <c r="AD73"/>
      <c r="AE73"/>
    </row>
    <row r="74" spans="1:51" s="13" customFormat="1">
      <c r="A74"/>
      <c r="B74"/>
      <c r="C74"/>
      <c r="D74" s="18"/>
      <c r="E74" s="1"/>
      <c r="F74" s="1"/>
      <c r="G74" s="5"/>
      <c r="H74" s="4"/>
      <c r="I74" s="1"/>
      <c r="J74" s="18"/>
      <c r="L74" s="5"/>
      <c r="M74"/>
      <c r="N74"/>
      <c r="O74" s="7"/>
      <c r="P74" s="188"/>
      <c r="Q74" s="239" t="s">
        <v>9</v>
      </c>
      <c r="R74" s="238">
        <f>'BS_P&amp;L_CF'!$H$53</f>
        <v>-86</v>
      </c>
      <c r="S74" s="245"/>
      <c r="T74" s="245"/>
      <c r="U74" s="245"/>
      <c r="V74" s="245"/>
      <c r="W74" s="245"/>
      <c r="X74" s="245"/>
      <c r="Y74" s="245"/>
      <c r="Z74" s="238">
        <f t="shared" si="1"/>
        <v>-86</v>
      </c>
      <c r="AA74" s="55"/>
      <c r="AB74"/>
      <c r="AC74"/>
      <c r="AD74"/>
      <c r="AE74"/>
    </row>
    <row r="75" spans="1:51" s="13" customFormat="1">
      <c r="A75"/>
      <c r="B75"/>
      <c r="C75"/>
      <c r="D75" s="18"/>
      <c r="E75" s="1"/>
      <c r="F75" s="1"/>
      <c r="G75" s="5"/>
      <c r="H75" s="4"/>
      <c r="I75" s="1"/>
      <c r="J75" s="18"/>
      <c r="L75" s="5"/>
      <c r="M75"/>
      <c r="N75"/>
      <c r="O75" s="7"/>
      <c r="P75" s="188"/>
      <c r="Q75" s="234" t="s">
        <v>20</v>
      </c>
      <c r="R75" s="235">
        <f>'BS_P&amp;L_CF'!$H$56</f>
        <v>646</v>
      </c>
      <c r="S75" s="235">
        <f t="shared" ref="S75" si="8">S73+S74</f>
        <v>0</v>
      </c>
      <c r="T75" s="235">
        <f>T73+T74</f>
        <v>0</v>
      </c>
      <c r="U75" s="235">
        <f>U73+U74</f>
        <v>0</v>
      </c>
      <c r="V75" s="235">
        <f t="shared" ref="V75:X75" si="9">V73+V74</f>
        <v>0</v>
      </c>
      <c r="W75" s="235">
        <f t="shared" si="9"/>
        <v>0</v>
      </c>
      <c r="X75" s="235">
        <f t="shared" si="9"/>
        <v>0</v>
      </c>
      <c r="Y75" s="235"/>
      <c r="Z75" s="235">
        <f t="shared" si="1"/>
        <v>646</v>
      </c>
      <c r="AA75" s="55"/>
      <c r="AB75"/>
      <c r="AC75"/>
      <c r="AD75"/>
      <c r="AE75"/>
    </row>
    <row r="76" spans="1:51" s="13" customFormat="1">
      <c r="A76"/>
      <c r="B76"/>
      <c r="C76"/>
      <c r="D76" s="18"/>
      <c r="E76" s="1"/>
      <c r="F76" s="1"/>
      <c r="G76" s="5"/>
      <c r="H76" s="4"/>
      <c r="I76" s="1"/>
      <c r="J76" s="18"/>
      <c r="L76" s="5"/>
      <c r="M76"/>
      <c r="N76"/>
      <c r="O76" s="7"/>
      <c r="P76" s="188"/>
      <c r="Q76" s="239" t="s">
        <v>62</v>
      </c>
      <c r="R76" s="238">
        <f>'BS_P&amp;L_CF'!$H$60</f>
        <v>1</v>
      </c>
      <c r="S76" s="238">
        <v>0</v>
      </c>
      <c r="T76" s="238">
        <v>0</v>
      </c>
      <c r="U76" s="238">
        <v>0</v>
      </c>
      <c r="V76" s="238">
        <v>0</v>
      </c>
      <c r="W76" s="238">
        <v>0</v>
      </c>
      <c r="X76" s="238">
        <v>0</v>
      </c>
      <c r="Y76" s="238"/>
      <c r="Z76" s="238">
        <f t="shared" si="1"/>
        <v>1</v>
      </c>
      <c r="AA76" s="55"/>
      <c r="AB76"/>
      <c r="AC76"/>
      <c r="AD76"/>
      <c r="AE76"/>
    </row>
    <row r="77" spans="1:51" s="13" customFormat="1">
      <c r="A77"/>
      <c r="B77"/>
      <c r="C77"/>
      <c r="D77" s="18"/>
      <c r="E77" s="1"/>
      <c r="F77" s="1"/>
      <c r="G77" s="5"/>
      <c r="H77" s="4"/>
      <c r="I77" s="1"/>
      <c r="J77" s="18"/>
      <c r="L77" s="5"/>
      <c r="M77"/>
      <c r="N77"/>
      <c r="O77" s="7"/>
      <c r="P77" s="188"/>
      <c r="Q77" s="234" t="s">
        <v>20</v>
      </c>
      <c r="R77" s="235">
        <f>'BS_P&amp;L_CF'!$H$61</f>
        <v>646</v>
      </c>
      <c r="S77" s="235">
        <f t="shared" ref="S77" si="10">S75+S76</f>
        <v>0</v>
      </c>
      <c r="T77" s="235">
        <f>T75+T76</f>
        <v>0</v>
      </c>
      <c r="U77" s="235">
        <f>U75+U76</f>
        <v>0</v>
      </c>
      <c r="V77" s="235">
        <f t="shared" ref="V77:X77" si="11">V75+V76</f>
        <v>0</v>
      </c>
      <c r="W77" s="235">
        <f t="shared" si="11"/>
        <v>0</v>
      </c>
      <c r="X77" s="235">
        <f t="shared" si="11"/>
        <v>0</v>
      </c>
      <c r="Y77" s="235"/>
      <c r="Z77" s="235">
        <f t="shared" si="1"/>
        <v>646</v>
      </c>
      <c r="AA77" s="55"/>
      <c r="AB77"/>
      <c r="AC77"/>
      <c r="AD77"/>
      <c r="AE77"/>
    </row>
    <row r="78" spans="1:51" s="13" customFormat="1">
      <c r="A78"/>
      <c r="B78"/>
      <c r="C78"/>
      <c r="D78" s="18"/>
      <c r="E78" s="1"/>
      <c r="F78" s="1"/>
      <c r="G78" s="5"/>
      <c r="H78" s="4"/>
      <c r="I78" s="1"/>
      <c r="J78" s="18"/>
      <c r="L78" s="5"/>
      <c r="M78"/>
      <c r="N78"/>
      <c r="O78" s="7"/>
      <c r="P78" s="188"/>
      <c r="Q78" s="240"/>
      <c r="R78" s="241"/>
      <c r="S78" s="241"/>
      <c r="T78" s="241"/>
      <c r="U78" s="241"/>
      <c r="V78" s="241"/>
      <c r="W78" s="241"/>
      <c r="X78" s="241"/>
      <c r="Y78" s="241"/>
      <c r="Z78" s="241"/>
      <c r="AA78" s="55"/>
      <c r="AB78"/>
      <c r="AC78"/>
      <c r="AD78"/>
      <c r="AE78"/>
    </row>
    <row r="79" spans="1:51" s="13" customFormat="1">
      <c r="A79"/>
      <c r="B79"/>
      <c r="C79"/>
      <c r="D79" s="18"/>
      <c r="E79" s="1"/>
      <c r="F79" s="1"/>
      <c r="G79" s="5"/>
      <c r="H79" s="4"/>
      <c r="I79" s="1"/>
      <c r="J79" s="18"/>
      <c r="L79" s="5"/>
      <c r="M79"/>
      <c r="N79"/>
      <c r="O79" s="7"/>
      <c r="P79" s="188"/>
      <c r="Q79" s="242" t="s">
        <v>76</v>
      </c>
      <c r="R79" s="243">
        <f>$R$48</f>
        <v>0</v>
      </c>
      <c r="S79" s="7"/>
      <c r="T79" s="178"/>
      <c r="U79" s="178"/>
      <c r="V79" s="178"/>
      <c r="W79" s="7"/>
      <c r="X79" s="7"/>
      <c r="Y79" s="7"/>
      <c r="Z79" s="243">
        <f>$R$48</f>
        <v>0</v>
      </c>
      <c r="AA79" s="55"/>
      <c r="AB79"/>
      <c r="AC79"/>
      <c r="AD79"/>
      <c r="AE79"/>
    </row>
    <row r="80" spans="1:51" s="13" customFormat="1">
      <c r="A80"/>
      <c r="B80"/>
      <c r="C80"/>
      <c r="E80"/>
      <c r="F80"/>
      <c r="G80"/>
      <c r="H80"/>
      <c r="I80"/>
      <c r="J80" s="18"/>
      <c r="L80" s="5"/>
      <c r="M80"/>
      <c r="N80"/>
      <c r="O80" s="7"/>
      <c r="P80" s="188"/>
      <c r="Q80" s="239" t="s">
        <v>77</v>
      </c>
      <c r="R80" s="238">
        <f>$T$48</f>
        <v>0</v>
      </c>
      <c r="S80" s="7"/>
      <c r="T80" s="178"/>
      <c r="U80" s="178"/>
      <c r="V80" s="178"/>
      <c r="W80" s="7"/>
      <c r="X80" s="7"/>
      <c r="Y80" s="7"/>
      <c r="Z80" s="238">
        <f>$T$48</f>
        <v>0</v>
      </c>
      <c r="AA80" s="55"/>
      <c r="AB80"/>
      <c r="AC80"/>
      <c r="AD80"/>
      <c r="AE80"/>
    </row>
    <row r="81" spans="1:51" s="13" customFormat="1">
      <c r="A81"/>
      <c r="B81"/>
      <c r="C81"/>
      <c r="E81"/>
      <c r="F81"/>
      <c r="G81"/>
      <c r="H81"/>
      <c r="I81"/>
      <c r="J81" s="18"/>
      <c r="L81" s="5"/>
      <c r="M81"/>
      <c r="N81"/>
      <c r="O81" s="7"/>
      <c r="P81" s="188"/>
      <c r="Q81" s="239" t="s">
        <v>25</v>
      </c>
      <c r="R81" s="244" t="e">
        <f>ROUND($R$77/R79*1000000,2)</f>
        <v>#DIV/0!</v>
      </c>
      <c r="S81" s="7"/>
      <c r="T81" s="178"/>
      <c r="U81" s="178"/>
      <c r="V81" s="178"/>
      <c r="W81" s="7"/>
      <c r="X81" s="7"/>
      <c r="Y81" s="7"/>
      <c r="Z81" s="244" t="e">
        <f>ROUND($Z$77/Z79*1000000,2)</f>
        <v>#DIV/0!</v>
      </c>
      <c r="AA81" s="55"/>
      <c r="AB81"/>
      <c r="AC81"/>
      <c r="AD81"/>
      <c r="AE81"/>
    </row>
    <row r="82" spans="1:51">
      <c r="J82" s="18"/>
      <c r="L82" s="5"/>
      <c r="O82" s="7"/>
      <c r="P82" s="188"/>
      <c r="Q82" s="239" t="s">
        <v>26</v>
      </c>
      <c r="R82" s="244" t="e">
        <f>ROUND($R$77/R80*1000000,2)</f>
        <v>#DIV/0!</v>
      </c>
      <c r="S82" s="7"/>
      <c r="T82" s="178"/>
      <c r="U82" s="178"/>
      <c r="V82" s="178"/>
      <c r="W82" s="7"/>
      <c r="X82" s="7"/>
      <c r="Y82" s="7"/>
      <c r="Z82" s="244" t="e">
        <f>ROUND($Z$77/Z80*1000000,2)</f>
        <v>#DIV/0!</v>
      </c>
      <c r="AA82" s="55"/>
    </row>
    <row r="83" spans="1:51">
      <c r="J83" s="18"/>
      <c r="L83" s="5"/>
      <c r="O83" s="7"/>
      <c r="P83" s="188"/>
      <c r="Q83" s="21"/>
      <c r="R83" s="21"/>
      <c r="S83" s="7"/>
      <c r="T83" s="178"/>
      <c r="U83" s="178"/>
      <c r="V83" s="178"/>
      <c r="W83" s="7"/>
      <c r="X83" s="7"/>
      <c r="Y83" s="7"/>
      <c r="Z83" s="21"/>
      <c r="AA83" s="55"/>
    </row>
    <row r="84" spans="1:51">
      <c r="D84" s="18"/>
      <c r="E84" s="1"/>
      <c r="F84" s="1"/>
      <c r="G84" s="5"/>
      <c r="H84" s="4"/>
      <c r="I84" s="1"/>
      <c r="J84" s="18"/>
      <c r="L84" s="34"/>
      <c r="O84" s="7"/>
      <c r="P84" s="188"/>
      <c r="Q84" s="7"/>
      <c r="R84" s="7"/>
      <c r="S84" s="7"/>
      <c r="T84" s="178"/>
      <c r="U84" s="178"/>
      <c r="V84" s="178"/>
      <c r="W84" s="7"/>
      <c r="X84" s="7"/>
      <c r="Y84" s="7"/>
      <c r="Z84" s="7"/>
      <c r="AA84" s="55"/>
      <c r="AE84" s="7"/>
      <c r="AF84" s="7"/>
      <c r="AG84" s="7"/>
      <c r="AH84" s="7"/>
      <c r="AI84" s="7"/>
      <c r="AJ84" s="7"/>
      <c r="AK84" s="7"/>
      <c r="AL84" s="7"/>
      <c r="AM84" s="7"/>
      <c r="AN84" s="7"/>
      <c r="AO84" s="7"/>
      <c r="AP84" s="7"/>
      <c r="AQ84" s="7"/>
      <c r="AR84" s="7"/>
      <c r="AS84" s="7"/>
      <c r="AT84" s="7"/>
      <c r="AU84" s="7"/>
      <c r="AV84" s="7"/>
      <c r="AW84" s="7"/>
      <c r="AX84" s="7"/>
      <c r="AY84" s="7"/>
    </row>
    <row r="85" spans="1:51">
      <c r="D85" s="18"/>
      <c r="E85" s="1"/>
      <c r="F85" s="1"/>
      <c r="G85" s="5"/>
      <c r="H85" s="4"/>
      <c r="I85" s="1"/>
      <c r="J85" s="18"/>
      <c r="L85" s="34"/>
      <c r="O85" s="7"/>
      <c r="P85" s="188"/>
      <c r="Q85" s="7"/>
      <c r="R85" s="7"/>
      <c r="S85" s="7"/>
      <c r="T85" s="178"/>
      <c r="U85" s="178"/>
      <c r="V85" s="178"/>
      <c r="W85" s="7"/>
      <c r="X85" s="7"/>
      <c r="Y85" s="7"/>
      <c r="Z85" s="7"/>
      <c r="AA85" s="55"/>
      <c r="AE85" s="7"/>
      <c r="AF85" s="7"/>
      <c r="AG85" s="7"/>
      <c r="AH85" s="7"/>
      <c r="AI85" s="7"/>
      <c r="AJ85" s="7"/>
      <c r="AK85" s="7"/>
      <c r="AL85" s="7"/>
      <c r="AM85" s="7"/>
      <c r="AN85" s="7"/>
      <c r="AO85" s="7"/>
      <c r="AP85" s="7"/>
      <c r="AQ85" s="7"/>
      <c r="AR85" s="7"/>
      <c r="AS85" s="7"/>
      <c r="AT85" s="7"/>
      <c r="AU85" s="7"/>
      <c r="AV85" s="7"/>
      <c r="AW85" s="7"/>
      <c r="AX85" s="7"/>
      <c r="AY85" s="7"/>
    </row>
    <row r="86" spans="1:51" ht="15.5">
      <c r="D86" s="18"/>
      <c r="E86" s="1"/>
      <c r="F86" s="1"/>
      <c r="G86" s="5"/>
      <c r="H86" s="4"/>
      <c r="I86" s="1"/>
      <c r="J86" s="18"/>
      <c r="L86" s="35"/>
      <c r="O86" s="7"/>
      <c r="P86" s="188"/>
      <c r="Q86" s="233" t="str">
        <f>CONCATENATE("Reconciliation of IFRS results to core results ",'BS_P&amp;L_CF'!$AD$7)</f>
        <v xml:space="preserve">Reconciliation of IFRS results to core results </v>
      </c>
      <c r="R86" s="36"/>
      <c r="S86" s="36"/>
      <c r="T86" s="36"/>
      <c r="U86" s="36"/>
      <c r="V86" s="36"/>
      <c r="W86" s="36"/>
      <c r="X86" s="36"/>
      <c r="Y86" s="36"/>
      <c r="Z86" s="36"/>
      <c r="AA86" s="55"/>
      <c r="AE86" s="7"/>
      <c r="AF86" s="7"/>
      <c r="AG86" s="7"/>
      <c r="AH86" s="7"/>
      <c r="AI86" s="7"/>
      <c r="AJ86" s="7"/>
      <c r="AK86" s="7"/>
      <c r="AL86" s="7"/>
      <c r="AM86" s="7"/>
      <c r="AN86" s="7"/>
      <c r="AO86" s="7"/>
      <c r="AP86" s="7"/>
      <c r="AQ86" s="7"/>
      <c r="AR86" s="7"/>
      <c r="AS86" s="7"/>
      <c r="AT86" s="7"/>
      <c r="AU86" s="7"/>
      <c r="AV86" s="7"/>
      <c r="AW86" s="7"/>
      <c r="AX86" s="7"/>
      <c r="AY86" s="7"/>
    </row>
    <row r="87" spans="1:51">
      <c r="D87" s="18"/>
      <c r="E87" s="1"/>
      <c r="F87" s="1"/>
      <c r="G87" s="5"/>
      <c r="H87" s="4"/>
      <c r="I87" s="1"/>
      <c r="J87" s="18"/>
      <c r="L87" s="35"/>
      <c r="O87" s="7"/>
      <c r="P87" s="188"/>
      <c r="Q87" s="223"/>
      <c r="R87" s="850" t="s">
        <v>98</v>
      </c>
      <c r="S87" s="848" t="s">
        <v>97</v>
      </c>
      <c r="T87" s="848" t="s">
        <v>99</v>
      </c>
      <c r="U87" s="848" t="s">
        <v>100</v>
      </c>
      <c r="V87" s="848" t="s">
        <v>101</v>
      </c>
      <c r="W87" s="848" t="s">
        <v>102</v>
      </c>
      <c r="X87" s="848" t="s">
        <v>103</v>
      </c>
      <c r="Y87" s="848" t="s">
        <v>108</v>
      </c>
      <c r="Z87" s="850" t="s">
        <v>104</v>
      </c>
      <c r="AA87" s="55"/>
      <c r="AE87" s="7"/>
      <c r="AF87" s="7"/>
      <c r="AG87" s="7"/>
      <c r="AH87" s="7"/>
      <c r="AI87" s="7"/>
      <c r="AJ87" s="7"/>
      <c r="AK87" s="7"/>
      <c r="AL87" s="7"/>
      <c r="AM87" s="7"/>
      <c r="AN87" s="7"/>
      <c r="AO87" s="7"/>
      <c r="AP87" s="7"/>
      <c r="AQ87" s="7"/>
      <c r="AR87" s="7"/>
      <c r="AS87" s="7"/>
      <c r="AT87" s="7"/>
      <c r="AU87" s="7"/>
      <c r="AV87" s="7"/>
      <c r="AW87" s="7"/>
      <c r="AX87" s="7"/>
      <c r="AY87" s="7"/>
    </row>
    <row r="88" spans="1:51">
      <c r="D88" s="18"/>
      <c r="E88" s="1"/>
      <c r="F88" s="1"/>
      <c r="G88" s="5"/>
      <c r="H88" s="4"/>
      <c r="I88" s="1"/>
      <c r="J88" s="18"/>
      <c r="L88" s="35"/>
      <c r="O88" s="7"/>
      <c r="P88" s="188"/>
      <c r="Q88" s="223"/>
      <c r="R88" s="850"/>
      <c r="S88" s="848"/>
      <c r="T88" s="848"/>
      <c r="U88" s="848"/>
      <c r="V88" s="848"/>
      <c r="W88" s="848"/>
      <c r="X88" s="848"/>
      <c r="Y88" s="848"/>
      <c r="Z88" s="850"/>
      <c r="AA88" s="55"/>
      <c r="AE88" s="7"/>
      <c r="AF88" s="7"/>
      <c r="AG88" s="7"/>
      <c r="AH88" s="7"/>
      <c r="AI88" s="7"/>
      <c r="AJ88" s="7"/>
      <c r="AK88" s="7"/>
      <c r="AL88" s="7"/>
      <c r="AM88" s="7"/>
      <c r="AN88" s="7"/>
      <c r="AO88" s="7"/>
      <c r="AP88" s="7"/>
      <c r="AQ88" s="7"/>
      <c r="AR88" s="7"/>
      <c r="AS88" s="7"/>
      <c r="AT88" s="7"/>
      <c r="AU88" s="7"/>
      <c r="AV88" s="7"/>
      <c r="AW88" s="7"/>
      <c r="AX88" s="7"/>
      <c r="AY88" s="7"/>
    </row>
    <row r="89" spans="1:51" ht="15.5">
      <c r="D89" s="18"/>
      <c r="E89" s="1"/>
      <c r="F89" s="1"/>
      <c r="G89" s="5"/>
      <c r="H89" s="4"/>
      <c r="I89" s="1"/>
      <c r="J89" s="26"/>
      <c r="L89" s="6"/>
      <c r="O89" s="7"/>
      <c r="P89" s="188"/>
      <c r="Q89" s="224"/>
      <c r="R89" s="850"/>
      <c r="S89" s="848"/>
      <c r="T89" s="848"/>
      <c r="U89" s="848"/>
      <c r="V89" s="848"/>
      <c r="W89" s="848"/>
      <c r="X89" s="848"/>
      <c r="Y89" s="848"/>
      <c r="Z89" s="850"/>
      <c r="AA89" s="55"/>
      <c r="AE89" s="7"/>
      <c r="AF89" s="7"/>
      <c r="AG89" s="7"/>
      <c r="AH89" s="7"/>
      <c r="AI89" s="7"/>
      <c r="AJ89" s="7"/>
      <c r="AK89" s="7"/>
      <c r="AL89" s="7"/>
      <c r="AM89" s="7"/>
      <c r="AN89" s="7"/>
      <c r="AO89" s="7"/>
      <c r="AP89" s="7"/>
      <c r="AQ89" s="7"/>
      <c r="AR89" s="7"/>
      <c r="AS89" s="7"/>
      <c r="AT89" s="7"/>
      <c r="AU89" s="7"/>
      <c r="AV89" s="7"/>
      <c r="AW89" s="7"/>
      <c r="AX89" s="7"/>
      <c r="AY89" s="7"/>
    </row>
    <row r="90" spans="1:51">
      <c r="D90" s="18"/>
      <c r="E90" s="1"/>
      <c r="F90" s="1"/>
      <c r="G90" s="5"/>
      <c r="H90" s="4"/>
      <c r="I90" s="1"/>
      <c r="J90" s="18"/>
      <c r="L90" s="6"/>
      <c r="O90" s="7"/>
      <c r="P90" s="188"/>
      <c r="Q90" s="231" t="s">
        <v>75</v>
      </c>
      <c r="R90" s="851"/>
      <c r="S90" s="849"/>
      <c r="T90" s="849"/>
      <c r="U90" s="849"/>
      <c r="V90" s="849"/>
      <c r="W90" s="849"/>
      <c r="X90" s="849"/>
      <c r="Y90" s="849"/>
      <c r="Z90" s="851"/>
      <c r="AA90" s="55"/>
      <c r="AE90" s="7"/>
      <c r="AF90" s="7"/>
      <c r="AG90" s="7"/>
      <c r="AH90" s="7"/>
      <c r="AI90" s="7"/>
      <c r="AJ90" s="7"/>
      <c r="AK90" s="7"/>
      <c r="AL90" s="7"/>
      <c r="AM90" s="7"/>
      <c r="AN90" s="7"/>
      <c r="AO90" s="7"/>
      <c r="AP90" s="7"/>
      <c r="AQ90" s="7"/>
      <c r="AR90" s="7"/>
      <c r="AS90" s="7"/>
      <c r="AT90" s="7"/>
      <c r="AU90" s="7"/>
      <c r="AV90" s="7"/>
      <c r="AW90" s="7"/>
      <c r="AX90" s="7"/>
      <c r="AY90" s="7"/>
    </row>
    <row r="91" spans="1:51">
      <c r="D91" s="18"/>
      <c r="E91" s="1"/>
      <c r="F91" s="1"/>
      <c r="G91" s="5"/>
      <c r="H91" s="4"/>
      <c r="I91" s="1"/>
      <c r="J91" s="18"/>
      <c r="L91" s="6"/>
      <c r="O91" s="7"/>
      <c r="P91" s="188"/>
      <c r="Q91" s="36"/>
      <c r="R91" s="37"/>
      <c r="S91" s="37"/>
      <c r="T91" s="37"/>
      <c r="U91" s="37"/>
      <c r="V91" s="37"/>
      <c r="W91" s="37"/>
      <c r="X91" s="37"/>
      <c r="Y91" s="37"/>
      <c r="Z91" s="38"/>
      <c r="AA91" s="55"/>
      <c r="AE91" s="7"/>
      <c r="AF91" s="7"/>
      <c r="AG91" s="7"/>
      <c r="AH91" s="7"/>
      <c r="AI91" s="7"/>
      <c r="AJ91" s="7"/>
      <c r="AK91" s="7"/>
      <c r="AL91" s="7"/>
      <c r="AM91" s="7"/>
      <c r="AN91" s="7"/>
      <c r="AO91" s="7"/>
      <c r="AP91" s="7"/>
      <c r="AQ91" s="7"/>
      <c r="AR91" s="7"/>
      <c r="AS91" s="7"/>
      <c r="AT91" s="7"/>
      <c r="AU91" s="7"/>
      <c r="AV91" s="7"/>
      <c r="AW91" s="7"/>
      <c r="AX91" s="7"/>
      <c r="AY91" s="7"/>
    </row>
    <row r="92" spans="1:51">
      <c r="D92" s="18"/>
      <c r="E92" s="1"/>
      <c r="F92" s="1"/>
      <c r="G92" s="5"/>
      <c r="H92" s="4"/>
      <c r="I92" s="1"/>
      <c r="J92" s="18"/>
      <c r="L92" s="8"/>
      <c r="O92" s="7"/>
      <c r="P92" s="188"/>
      <c r="Q92" s="232" t="s">
        <v>15</v>
      </c>
      <c r="R92" s="236">
        <f>'BS_P&amp;L_CF'!$J$40</f>
        <v>5542</v>
      </c>
      <c r="S92" s="236">
        <v>0</v>
      </c>
      <c r="T92" s="236">
        <v>0</v>
      </c>
      <c r="U92" s="236">
        <v>0</v>
      </c>
      <c r="V92" s="236">
        <v>0</v>
      </c>
      <c r="W92" s="236">
        <v>0</v>
      </c>
      <c r="X92" s="236">
        <v>0</v>
      </c>
      <c r="Y92" s="236">
        <v>0</v>
      </c>
      <c r="Z92" s="236">
        <f>SUM(R92:Y92)</f>
        <v>5542</v>
      </c>
      <c r="AA92" s="55"/>
      <c r="AE92" s="7"/>
      <c r="AF92" s="7"/>
      <c r="AG92" s="178"/>
      <c r="AH92" s="7"/>
      <c r="AI92" s="7"/>
      <c r="AJ92" s="7"/>
      <c r="AK92" s="7"/>
      <c r="AL92" s="7"/>
      <c r="AM92" s="7"/>
      <c r="AN92" s="7"/>
      <c r="AO92" s="7"/>
      <c r="AP92" s="7"/>
      <c r="AQ92" s="7"/>
      <c r="AR92" s="7"/>
      <c r="AS92" s="7"/>
      <c r="AT92" s="7"/>
      <c r="AU92" s="7"/>
      <c r="AV92" s="7"/>
      <c r="AW92" s="7"/>
      <c r="AX92" s="7"/>
      <c r="AY92" s="7"/>
    </row>
    <row r="93" spans="1:51" s="13" customFormat="1">
      <c r="A93"/>
      <c r="B93"/>
      <c r="C93"/>
      <c r="D93" s="18"/>
      <c r="E93" s="1"/>
      <c r="F93" s="1"/>
      <c r="G93" s="5"/>
      <c r="H93" s="4"/>
      <c r="I93" s="1"/>
      <c r="J93" s="18"/>
      <c r="L93" s="5"/>
      <c r="M93"/>
      <c r="N93"/>
      <c r="O93" s="7"/>
      <c r="P93" s="188"/>
      <c r="Q93" s="237" t="s">
        <v>13</v>
      </c>
      <c r="R93" s="238">
        <f>'BS_P&amp;L_CF'!$J$41</f>
        <v>-3449</v>
      </c>
      <c r="S93" s="245"/>
      <c r="T93" s="245"/>
      <c r="U93" s="245">
        <v>0</v>
      </c>
      <c r="V93" s="245">
        <v>0</v>
      </c>
      <c r="W93" s="245">
        <v>0</v>
      </c>
      <c r="X93" s="238">
        <v>0</v>
      </c>
      <c r="Y93" s="245">
        <v>0</v>
      </c>
      <c r="Z93" s="238">
        <f t="shared" ref="Z93:Z104" si="12">SUM(R93:Y93)</f>
        <v>-3449</v>
      </c>
      <c r="AA93" s="55"/>
      <c r="AB93"/>
      <c r="AC93"/>
      <c r="AD93"/>
      <c r="AE93" s="7"/>
      <c r="AF93" s="7"/>
      <c r="AG93" s="178"/>
      <c r="AH93" s="7"/>
      <c r="AI93" s="7"/>
      <c r="AJ93" s="7"/>
      <c r="AK93" s="7"/>
      <c r="AL93" s="7"/>
      <c r="AM93" s="7"/>
      <c r="AN93" s="7"/>
      <c r="AO93" s="7"/>
      <c r="AP93" s="14"/>
      <c r="AQ93" s="14"/>
      <c r="AR93" s="14"/>
      <c r="AS93" s="14"/>
      <c r="AT93" s="14"/>
      <c r="AU93" s="14"/>
      <c r="AV93" s="14"/>
      <c r="AW93" s="14"/>
      <c r="AX93" s="14"/>
      <c r="AY93" s="14"/>
    </row>
    <row r="94" spans="1:51" s="13" customFormat="1">
      <c r="A94"/>
      <c r="B94"/>
      <c r="C94"/>
      <c r="D94" s="18"/>
      <c r="E94" s="1"/>
      <c r="F94" s="1"/>
      <c r="G94" s="5"/>
      <c r="H94" s="4"/>
      <c r="I94" s="1"/>
      <c r="J94" s="18"/>
      <c r="L94" s="6"/>
      <c r="M94"/>
      <c r="N94"/>
      <c r="O94" s="7"/>
      <c r="P94" s="188"/>
      <c r="Q94" s="234" t="s">
        <v>14</v>
      </c>
      <c r="R94" s="235">
        <f>'BS_P&amp;L_CF'!$J$42</f>
        <v>2093</v>
      </c>
      <c r="S94" s="235">
        <f t="shared" ref="S94:X94" si="13">S92+S93</f>
        <v>0</v>
      </c>
      <c r="T94" s="235">
        <f>T92+T93</f>
        <v>0</v>
      </c>
      <c r="U94" s="235">
        <f>U92+U93</f>
        <v>0</v>
      </c>
      <c r="V94" s="235">
        <f t="shared" si="13"/>
        <v>0</v>
      </c>
      <c r="W94" s="235">
        <f t="shared" si="13"/>
        <v>0</v>
      </c>
      <c r="X94" s="235">
        <f t="shared" si="13"/>
        <v>0</v>
      </c>
      <c r="Y94" s="235">
        <f t="shared" ref="Y94" si="14">Y92+Y93</f>
        <v>0</v>
      </c>
      <c r="Z94" s="235">
        <f t="shared" si="12"/>
        <v>2093</v>
      </c>
      <c r="AA94" s="55"/>
      <c r="AB94"/>
      <c r="AC94"/>
      <c r="AD94"/>
      <c r="AE94"/>
      <c r="AI94" s="14"/>
      <c r="AJ94" s="14"/>
      <c r="AK94" s="14"/>
      <c r="AL94" s="14"/>
      <c r="AM94" s="14"/>
      <c r="AN94" s="14"/>
      <c r="AO94" s="14"/>
      <c r="AP94" s="14"/>
      <c r="AQ94" s="14"/>
      <c r="AR94" s="14"/>
      <c r="AS94" s="14"/>
      <c r="AT94" s="14"/>
      <c r="AU94" s="14"/>
      <c r="AV94" s="14"/>
      <c r="AW94" s="14"/>
      <c r="AX94" s="14"/>
      <c r="AY94" s="14"/>
    </row>
    <row r="95" spans="1:51" s="13" customFormat="1">
      <c r="A95"/>
      <c r="B95"/>
      <c r="C95"/>
      <c r="D95" s="18"/>
      <c r="E95" s="1"/>
      <c r="F95" s="1"/>
      <c r="G95" s="5"/>
      <c r="H95" s="4"/>
      <c r="I95" s="1"/>
      <c r="J95" s="18"/>
      <c r="L95" s="5"/>
      <c r="M95"/>
      <c r="N95"/>
      <c r="O95" s="7"/>
      <c r="P95" s="188"/>
      <c r="Q95" s="239" t="s">
        <v>35</v>
      </c>
      <c r="R95" s="238">
        <f>'BS_P&amp;L_CF'!$J$43</f>
        <v>-1251</v>
      </c>
      <c r="S95" s="245">
        <v>39</v>
      </c>
      <c r="T95" s="245">
        <v>18</v>
      </c>
      <c r="U95" s="245">
        <v>1</v>
      </c>
      <c r="V95" s="245">
        <v>0</v>
      </c>
      <c r="W95" s="245">
        <v>29</v>
      </c>
      <c r="X95" s="238">
        <v>0</v>
      </c>
      <c r="Y95" s="245">
        <v>-24</v>
      </c>
      <c r="Z95" s="238">
        <f t="shared" si="12"/>
        <v>-1188</v>
      </c>
      <c r="AA95" s="55"/>
      <c r="AB95"/>
      <c r="AC95"/>
      <c r="AD95"/>
      <c r="AE95"/>
      <c r="AI95" s="14"/>
      <c r="AJ95" s="14"/>
      <c r="AK95" s="14"/>
      <c r="AL95" s="14"/>
      <c r="AM95" s="14"/>
      <c r="AN95" s="14"/>
      <c r="AO95" s="14"/>
      <c r="AP95" s="14"/>
      <c r="AQ95" s="14"/>
      <c r="AR95" s="14"/>
      <c r="AS95" s="14"/>
      <c r="AT95" s="14"/>
      <c r="AU95" s="14"/>
      <c r="AV95" s="14"/>
      <c r="AW95" s="14"/>
      <c r="AX95" s="14"/>
      <c r="AY95" s="14"/>
    </row>
    <row r="96" spans="1:51" s="13" customFormat="1">
      <c r="A96"/>
      <c r="B96"/>
      <c r="C96"/>
      <c r="D96" s="18"/>
      <c r="E96" s="1"/>
      <c r="F96" s="1"/>
      <c r="G96" s="5"/>
      <c r="H96" s="4"/>
      <c r="I96" s="1"/>
      <c r="J96" s="18"/>
      <c r="L96" s="5"/>
      <c r="M96"/>
      <c r="N96"/>
      <c r="O96" s="7"/>
      <c r="P96" s="188"/>
      <c r="Q96" s="234" t="s">
        <v>11</v>
      </c>
      <c r="R96" s="235">
        <f>'BS_P&amp;L_CF'!$J$48</f>
        <v>842</v>
      </c>
      <c r="S96" s="235">
        <f t="shared" ref="S96:X96" si="15">S94+S95</f>
        <v>39</v>
      </c>
      <c r="T96" s="235">
        <f>T94+T95</f>
        <v>18</v>
      </c>
      <c r="U96" s="235">
        <f>U94+U95</f>
        <v>1</v>
      </c>
      <c r="V96" s="235">
        <f t="shared" si="15"/>
        <v>0</v>
      </c>
      <c r="W96" s="235">
        <f t="shared" si="15"/>
        <v>29</v>
      </c>
      <c r="X96" s="235">
        <f t="shared" si="15"/>
        <v>0</v>
      </c>
      <c r="Y96" s="235">
        <f t="shared" ref="Y96" si="16">Y94+Y95</f>
        <v>-24</v>
      </c>
      <c r="Z96" s="235">
        <f t="shared" si="12"/>
        <v>905</v>
      </c>
      <c r="AA96" s="55"/>
      <c r="AB96"/>
      <c r="AC96"/>
      <c r="AD96"/>
      <c r="AE96"/>
      <c r="AI96" s="14"/>
      <c r="AJ96" s="14"/>
      <c r="AK96" s="14"/>
      <c r="AL96" s="14"/>
      <c r="AM96" s="14"/>
      <c r="AN96" s="14"/>
      <c r="AO96" s="14"/>
      <c r="AP96" s="14"/>
      <c r="AQ96" s="14"/>
      <c r="AR96" s="14"/>
      <c r="AS96" s="14"/>
      <c r="AT96" s="14"/>
      <c r="AU96" s="14"/>
      <c r="AV96" s="14"/>
      <c r="AW96" s="14"/>
      <c r="AX96" s="14"/>
      <c r="AY96" s="14"/>
    </row>
    <row r="97" spans="1:51" s="13" customFormat="1">
      <c r="A97"/>
      <c r="B97"/>
      <c r="C97"/>
      <c r="D97" s="18"/>
      <c r="E97" s="18"/>
      <c r="F97" s="18"/>
      <c r="G97" s="5"/>
      <c r="H97" s="4"/>
      <c r="I97" s="1"/>
      <c r="J97" s="18"/>
      <c r="L97" s="5"/>
      <c r="M97"/>
      <c r="N97"/>
      <c r="O97" s="7"/>
      <c r="P97" s="188"/>
      <c r="Q97" s="239" t="s">
        <v>47</v>
      </c>
      <c r="R97" s="238">
        <f>'BS_P&amp;L_CF'!$J$49</f>
        <v>-34</v>
      </c>
      <c r="S97" s="238">
        <v>0</v>
      </c>
      <c r="T97" s="238">
        <v>0</v>
      </c>
      <c r="U97" s="238">
        <v>0</v>
      </c>
      <c r="V97" s="238">
        <v>0</v>
      </c>
      <c r="W97" s="238">
        <v>0</v>
      </c>
      <c r="X97" s="238">
        <v>0</v>
      </c>
      <c r="Y97" s="238">
        <v>0</v>
      </c>
      <c r="Z97" s="238">
        <f t="shared" si="12"/>
        <v>-34</v>
      </c>
      <c r="AA97" s="55"/>
      <c r="AB97"/>
      <c r="AC97"/>
      <c r="AD97"/>
      <c r="AE97"/>
      <c r="AI97" s="14"/>
      <c r="AJ97" s="14"/>
      <c r="AK97" s="14"/>
      <c r="AL97" s="14"/>
      <c r="AM97" s="14"/>
      <c r="AN97" s="14"/>
      <c r="AO97" s="14"/>
      <c r="AP97" s="14"/>
      <c r="AQ97" s="14"/>
      <c r="AR97" s="14"/>
      <c r="AS97" s="14"/>
      <c r="AT97" s="14"/>
      <c r="AU97" s="14"/>
      <c r="AV97" s="14"/>
      <c r="AW97" s="14"/>
      <c r="AX97" s="14"/>
      <c r="AY97" s="14"/>
    </row>
    <row r="98" spans="1:51" s="13" customFormat="1">
      <c r="A98"/>
      <c r="B98"/>
      <c r="C98"/>
      <c r="D98" s="18"/>
      <c r="E98" s="18"/>
      <c r="F98" s="18"/>
      <c r="G98" s="5"/>
      <c r="H98" s="4"/>
      <c r="I98" s="1"/>
      <c r="J98" s="18"/>
      <c r="L98" s="5"/>
      <c r="M98"/>
      <c r="N98"/>
      <c r="O98" s="7"/>
      <c r="P98" s="188"/>
      <c r="Q98" s="239" t="s">
        <v>61</v>
      </c>
      <c r="R98" s="238">
        <f>'BS_P&amp;L_CF'!$J$50</f>
        <v>-1</v>
      </c>
      <c r="S98" s="238">
        <v>0</v>
      </c>
      <c r="T98" s="238">
        <v>0</v>
      </c>
      <c r="U98" s="238">
        <v>0</v>
      </c>
      <c r="V98" s="238">
        <v>0</v>
      </c>
      <c r="W98" s="238">
        <v>0</v>
      </c>
      <c r="X98" s="245">
        <v>19</v>
      </c>
      <c r="Y98" s="238">
        <v>0</v>
      </c>
      <c r="Z98" s="238">
        <f t="shared" si="12"/>
        <v>18</v>
      </c>
      <c r="AA98" s="55"/>
      <c r="AB98"/>
      <c r="AC98"/>
      <c r="AD98"/>
      <c r="AE98"/>
    </row>
    <row r="99" spans="1:51" s="13" customFormat="1">
      <c r="A99"/>
      <c r="B99"/>
      <c r="C99"/>
      <c r="D99" s="18"/>
      <c r="E99" s="18"/>
      <c r="F99" s="18"/>
      <c r="G99" s="5"/>
      <c r="H99" s="4"/>
      <c r="I99" s="1"/>
      <c r="J99" s="18"/>
      <c r="L99" s="5"/>
      <c r="M99"/>
      <c r="N99"/>
      <c r="O99" s="7"/>
      <c r="P99" s="188"/>
      <c r="Q99" s="239" t="s">
        <v>96</v>
      </c>
      <c r="R99" s="238">
        <f>'BS_P&amp;L_CF'!$J$51</f>
        <v>0</v>
      </c>
      <c r="S99" s="238">
        <v>0</v>
      </c>
      <c r="T99" s="238">
        <v>0</v>
      </c>
      <c r="U99" s="238">
        <v>0</v>
      </c>
      <c r="V99" s="238">
        <v>0</v>
      </c>
      <c r="W99" s="238">
        <v>0</v>
      </c>
      <c r="X99" s="238">
        <v>0</v>
      </c>
      <c r="Y99" s="238">
        <v>0</v>
      </c>
      <c r="Z99" s="238">
        <f t="shared" si="12"/>
        <v>0</v>
      </c>
      <c r="AA99" s="55"/>
      <c r="AB99"/>
      <c r="AC99"/>
      <c r="AD99"/>
      <c r="AE99"/>
    </row>
    <row r="100" spans="1:51" s="13" customFormat="1">
      <c r="A100"/>
      <c r="B100"/>
      <c r="C100"/>
      <c r="D100" s="18"/>
      <c r="E100" s="18"/>
      <c r="F100" s="18"/>
      <c r="G100" s="5"/>
      <c r="H100" s="4"/>
      <c r="I100" s="1"/>
      <c r="J100" s="18"/>
      <c r="L100" s="5"/>
      <c r="M100"/>
      <c r="N100"/>
      <c r="O100" s="7"/>
      <c r="P100" s="188"/>
      <c r="Q100" s="234" t="s">
        <v>21</v>
      </c>
      <c r="R100" s="235">
        <f>'BS_P&amp;L_CF'!$J$52</f>
        <v>807</v>
      </c>
      <c r="S100" s="235">
        <f t="shared" ref="S100:X100" si="17">SUM(S96:S99)</f>
        <v>39</v>
      </c>
      <c r="T100" s="235">
        <f>SUM(T96:T99)</f>
        <v>18</v>
      </c>
      <c r="U100" s="235">
        <f>SUM(U96:U99)</f>
        <v>1</v>
      </c>
      <c r="V100" s="235">
        <f t="shared" si="17"/>
        <v>0</v>
      </c>
      <c r="W100" s="235">
        <f t="shared" si="17"/>
        <v>29</v>
      </c>
      <c r="X100" s="235">
        <f t="shared" si="17"/>
        <v>19</v>
      </c>
      <c r="Y100" s="235">
        <f t="shared" ref="Y100" si="18">SUM(Y96:Y99)</f>
        <v>-24</v>
      </c>
      <c r="Z100" s="235">
        <f t="shared" si="12"/>
        <v>889</v>
      </c>
      <c r="AA100" s="55"/>
      <c r="AB100"/>
      <c r="AC100"/>
      <c r="AD100"/>
      <c r="AE100"/>
    </row>
    <row r="101" spans="1:51" s="13" customFormat="1">
      <c r="A101"/>
      <c r="B101"/>
      <c r="C101"/>
      <c r="D101" s="18"/>
      <c r="E101" s="1"/>
      <c r="F101" s="1"/>
      <c r="G101" s="5"/>
      <c r="H101" s="4"/>
      <c r="I101" s="1"/>
      <c r="J101" s="18"/>
      <c r="L101" s="5"/>
      <c r="M101"/>
      <c r="N101"/>
      <c r="O101" s="7"/>
      <c r="P101" s="188"/>
      <c r="Q101" s="239" t="s">
        <v>9</v>
      </c>
      <c r="R101" s="238">
        <f>'BS_P&amp;L_CF'!$J$53</f>
        <v>-148</v>
      </c>
      <c r="S101" s="245">
        <v>-7</v>
      </c>
      <c r="T101" s="245">
        <v>-3</v>
      </c>
      <c r="U101" s="245">
        <v>0</v>
      </c>
      <c r="V101" s="245">
        <v>0</v>
      </c>
      <c r="W101" s="245">
        <v>-5</v>
      </c>
      <c r="X101" s="245">
        <v>-4</v>
      </c>
      <c r="Y101" s="245">
        <v>4</v>
      </c>
      <c r="Z101" s="238">
        <f t="shared" si="12"/>
        <v>-163</v>
      </c>
      <c r="AA101" s="55"/>
      <c r="AB101"/>
      <c r="AC101"/>
      <c r="AD101"/>
      <c r="AE101"/>
    </row>
    <row r="102" spans="1:51" s="13" customFormat="1">
      <c r="A102"/>
      <c r="B102"/>
      <c r="C102"/>
      <c r="D102" s="18"/>
      <c r="E102" s="1"/>
      <c r="F102" s="1"/>
      <c r="G102" s="5"/>
      <c r="H102" s="4"/>
      <c r="I102" s="1"/>
      <c r="J102" s="18"/>
      <c r="L102" s="5"/>
      <c r="M102"/>
      <c r="N102"/>
      <c r="O102" s="7"/>
      <c r="P102" s="188"/>
      <c r="Q102" s="234" t="s">
        <v>20</v>
      </c>
      <c r="R102" s="235">
        <f>'BS_P&amp;L_CF'!$J$55</f>
        <v>-96</v>
      </c>
      <c r="S102" s="235">
        <f t="shared" ref="S102:X102" si="19">S100+S101</f>
        <v>32</v>
      </c>
      <c r="T102" s="235">
        <f>T100+T101</f>
        <v>15</v>
      </c>
      <c r="U102" s="235">
        <f>U100+U101</f>
        <v>1</v>
      </c>
      <c r="V102" s="235">
        <f t="shared" si="19"/>
        <v>0</v>
      </c>
      <c r="W102" s="235">
        <f t="shared" si="19"/>
        <v>24</v>
      </c>
      <c r="X102" s="235">
        <f t="shared" si="19"/>
        <v>15</v>
      </c>
      <c r="Y102" s="235">
        <f t="shared" ref="Y102" si="20">Y100+Y101</f>
        <v>-20</v>
      </c>
      <c r="Z102" s="235">
        <f t="shared" si="12"/>
        <v>-29</v>
      </c>
      <c r="AA102" s="55"/>
      <c r="AB102"/>
      <c r="AC102"/>
      <c r="AD102"/>
      <c r="AE102"/>
    </row>
    <row r="103" spans="1:51" s="13" customFormat="1">
      <c r="A103"/>
      <c r="B103"/>
      <c r="C103"/>
      <c r="D103" s="18"/>
      <c r="E103" s="1"/>
      <c r="F103" s="1"/>
      <c r="G103" s="5"/>
      <c r="H103" s="4"/>
      <c r="I103" s="1"/>
      <c r="J103" s="18"/>
      <c r="L103" s="5"/>
      <c r="M103"/>
      <c r="N103"/>
      <c r="O103" s="7"/>
      <c r="P103" s="188"/>
      <c r="Q103" s="239" t="s">
        <v>62</v>
      </c>
      <c r="R103" s="238">
        <f>'BS_P&amp;L_CF'!$J$60</f>
        <v>4</v>
      </c>
      <c r="S103" s="238">
        <v>0</v>
      </c>
      <c r="T103" s="238">
        <v>0</v>
      </c>
      <c r="U103" s="238">
        <v>0</v>
      </c>
      <c r="V103" s="238">
        <v>0</v>
      </c>
      <c r="W103" s="238">
        <v>0</v>
      </c>
      <c r="X103" s="238">
        <v>0</v>
      </c>
      <c r="Y103" s="238">
        <v>0</v>
      </c>
      <c r="Z103" s="238">
        <f t="shared" si="12"/>
        <v>4</v>
      </c>
      <c r="AA103" s="55"/>
      <c r="AB103"/>
      <c r="AC103"/>
      <c r="AD103"/>
      <c r="AE103"/>
    </row>
    <row r="104" spans="1:51" s="13" customFormat="1">
      <c r="A104"/>
      <c r="B104"/>
      <c r="C104"/>
      <c r="D104" s="18"/>
      <c r="E104" s="1"/>
      <c r="F104" s="1"/>
      <c r="G104" s="5"/>
      <c r="H104" s="4"/>
      <c r="I104" s="1"/>
      <c r="J104" s="18"/>
      <c r="L104" s="5"/>
      <c r="M104"/>
      <c r="N104"/>
      <c r="O104" s="7"/>
      <c r="P104" s="188"/>
      <c r="Q104" s="234" t="s">
        <v>20</v>
      </c>
      <c r="R104" s="235">
        <f>'BS_P&amp;L_CF'!$J$61</f>
        <v>563</v>
      </c>
      <c r="S104" s="235">
        <f t="shared" ref="S104:X104" si="21">S102+S103</f>
        <v>32</v>
      </c>
      <c r="T104" s="235">
        <f>T102+T103</f>
        <v>15</v>
      </c>
      <c r="U104" s="235">
        <f>U102+U103</f>
        <v>1</v>
      </c>
      <c r="V104" s="235">
        <f t="shared" si="21"/>
        <v>0</v>
      </c>
      <c r="W104" s="235">
        <f t="shared" si="21"/>
        <v>24</v>
      </c>
      <c r="X104" s="235">
        <f t="shared" si="21"/>
        <v>15</v>
      </c>
      <c r="Y104" s="235">
        <f t="shared" ref="Y104" si="22">Y102+Y103</f>
        <v>-20</v>
      </c>
      <c r="Z104" s="235">
        <f t="shared" si="12"/>
        <v>630</v>
      </c>
      <c r="AA104" s="55"/>
      <c r="AB104"/>
      <c r="AC104"/>
      <c r="AD104"/>
      <c r="AE104"/>
    </row>
    <row r="105" spans="1:51" s="13" customFormat="1">
      <c r="A105"/>
      <c r="B105"/>
      <c r="C105"/>
      <c r="D105" s="18"/>
      <c r="E105" s="1"/>
      <c r="F105" s="1"/>
      <c r="G105" s="5"/>
      <c r="H105" s="4"/>
      <c r="I105" s="1"/>
      <c r="J105" s="18"/>
      <c r="L105" s="5"/>
      <c r="M105"/>
      <c r="N105"/>
      <c r="O105" s="7"/>
      <c r="P105" s="188"/>
      <c r="Q105" s="240"/>
      <c r="R105" s="241"/>
      <c r="S105" s="241"/>
      <c r="T105" s="241"/>
      <c r="U105" s="241"/>
      <c r="V105" s="241"/>
      <c r="W105" s="241"/>
      <c r="X105" s="241"/>
      <c r="Y105" s="241"/>
      <c r="Z105" s="241"/>
      <c r="AA105" s="55"/>
      <c r="AB105"/>
      <c r="AC105"/>
      <c r="AD105"/>
      <c r="AE105"/>
    </row>
    <row r="106" spans="1:51" s="13" customFormat="1">
      <c r="A106"/>
      <c r="B106"/>
      <c r="C106"/>
      <c r="D106" s="18"/>
      <c r="E106" s="1"/>
      <c r="F106" s="1"/>
      <c r="G106" s="5"/>
      <c r="H106" s="4"/>
      <c r="I106" s="1"/>
      <c r="J106" s="18"/>
      <c r="L106" s="5"/>
      <c r="M106"/>
      <c r="N106"/>
      <c r="O106" s="7"/>
      <c r="P106" s="188"/>
      <c r="Q106" s="242" t="s">
        <v>76</v>
      </c>
      <c r="R106" s="243">
        <f>$S$48</f>
        <v>51775225</v>
      </c>
      <c r="S106" s="7"/>
      <c r="T106" s="178"/>
      <c r="U106" s="178"/>
      <c r="V106" s="178"/>
      <c r="W106" s="7"/>
      <c r="X106" s="7"/>
      <c r="Y106" s="7"/>
      <c r="Z106" s="243">
        <f>$S$48</f>
        <v>51775225</v>
      </c>
      <c r="AA106" s="55"/>
      <c r="AB106"/>
      <c r="AC106"/>
      <c r="AD106"/>
      <c r="AE106"/>
    </row>
    <row r="107" spans="1:51" s="13" customFormat="1">
      <c r="A107"/>
      <c r="B107"/>
      <c r="C107"/>
      <c r="E107"/>
      <c r="F107"/>
      <c r="G107"/>
      <c r="H107"/>
      <c r="I107"/>
      <c r="J107" s="18"/>
      <c r="L107" s="5"/>
      <c r="M107"/>
      <c r="N107"/>
      <c r="O107" s="7"/>
      <c r="P107" s="188"/>
      <c r="Q107" s="239" t="s">
        <v>77</v>
      </c>
      <c r="R107" s="238">
        <f>$U$48</f>
        <v>51978758</v>
      </c>
      <c r="S107" s="7"/>
      <c r="T107" s="178"/>
      <c r="U107" s="178"/>
      <c r="V107" s="178"/>
      <c r="W107" s="7"/>
      <c r="X107" s="7"/>
      <c r="Y107" s="7"/>
      <c r="Z107" s="238">
        <f>$U$48</f>
        <v>51978758</v>
      </c>
      <c r="AA107" s="55"/>
      <c r="AB107"/>
      <c r="AC107"/>
      <c r="AD107"/>
      <c r="AE107"/>
    </row>
    <row r="108" spans="1:51" s="13" customFormat="1">
      <c r="A108"/>
      <c r="B108"/>
      <c r="C108"/>
      <c r="E108"/>
      <c r="F108"/>
      <c r="G108"/>
      <c r="H108"/>
      <c r="I108"/>
      <c r="J108" s="18"/>
      <c r="L108" s="5"/>
      <c r="M108"/>
      <c r="N108"/>
      <c r="O108" s="7"/>
      <c r="P108" s="188"/>
      <c r="Q108" s="239" t="s">
        <v>25</v>
      </c>
      <c r="R108" s="244">
        <f>ROUND($R$104/R106*1000000,2)</f>
        <v>10.87</v>
      </c>
      <c r="S108" s="7"/>
      <c r="T108" s="178"/>
      <c r="U108" s="178"/>
      <c r="V108" s="178"/>
      <c r="W108" s="7"/>
      <c r="X108" s="7"/>
      <c r="Y108" s="7"/>
      <c r="Z108" s="244">
        <f>ROUND($Z$104/Z106*1000000,2)</f>
        <v>12.17</v>
      </c>
      <c r="AA108" s="55"/>
      <c r="AB108"/>
      <c r="AC108"/>
      <c r="AD108"/>
      <c r="AE108"/>
    </row>
    <row r="109" spans="1:51">
      <c r="J109" s="18"/>
      <c r="L109" s="5"/>
      <c r="O109" s="7"/>
      <c r="P109" s="188"/>
      <c r="Q109" s="239" t="s">
        <v>26</v>
      </c>
      <c r="R109" s="244">
        <f>ROUND($R$104/R107*1000000,2)</f>
        <v>10.83</v>
      </c>
      <c r="S109" s="7"/>
      <c r="T109" s="178"/>
      <c r="U109" s="178"/>
      <c r="V109" s="178"/>
      <c r="W109" s="7"/>
      <c r="X109" s="7"/>
      <c r="Y109" s="7"/>
      <c r="Z109" s="244">
        <f>ROUND($Z$104/Z107*1000000,2)</f>
        <v>12.12</v>
      </c>
      <c r="AA109" s="55"/>
    </row>
    <row r="110" spans="1:51">
      <c r="J110" s="18"/>
      <c r="L110" s="5"/>
      <c r="O110" s="7"/>
      <c r="P110" s="188"/>
      <c r="Q110" s="21"/>
      <c r="R110" s="21"/>
      <c r="S110" s="7"/>
      <c r="T110" s="178"/>
      <c r="U110" s="178"/>
      <c r="V110" s="178"/>
      <c r="W110" s="7"/>
      <c r="X110" s="7"/>
      <c r="Y110" s="7"/>
      <c r="Z110" s="21"/>
      <c r="AA110" s="55"/>
    </row>
    <row r="111" spans="1:51">
      <c r="L111" s="5"/>
      <c r="O111" s="7"/>
      <c r="P111" s="188"/>
      <c r="Q111" s="7"/>
      <c r="R111" s="7"/>
      <c r="S111" s="7"/>
      <c r="T111" s="178"/>
      <c r="U111" s="178"/>
      <c r="V111" s="178"/>
      <c r="W111" s="7"/>
      <c r="X111" s="7"/>
      <c r="Y111" s="7"/>
      <c r="Z111" s="7"/>
      <c r="AA111" s="55"/>
    </row>
    <row r="112" spans="1:51" ht="15" thickBot="1">
      <c r="L112" s="5"/>
      <c r="P112" s="199"/>
      <c r="Q112" s="190"/>
      <c r="R112" s="190"/>
      <c r="S112" s="190"/>
      <c r="T112" s="191"/>
      <c r="U112" s="191"/>
      <c r="V112" s="191"/>
      <c r="W112" s="190"/>
      <c r="X112" s="190"/>
      <c r="Y112" s="190"/>
      <c r="Z112" s="190"/>
      <c r="AA112" s="61"/>
    </row>
    <row r="113" spans="1:31">
      <c r="T113" s="178"/>
      <c r="U113" s="178"/>
      <c r="V113" s="178"/>
    </row>
    <row r="116" spans="1:31">
      <c r="O116" s="13"/>
    </row>
    <row r="121" spans="1:31" s="13" customFormat="1">
      <c r="A121"/>
      <c r="B121"/>
      <c r="C121"/>
      <c r="E121"/>
      <c r="F121"/>
      <c r="G121"/>
      <c r="H121"/>
      <c r="I121"/>
      <c r="L121"/>
      <c r="M121"/>
      <c r="N121"/>
      <c r="O121"/>
      <c r="P121"/>
      <c r="Q121"/>
      <c r="R121"/>
      <c r="S121"/>
      <c r="T121"/>
      <c r="U121"/>
      <c r="V121"/>
      <c r="W121"/>
      <c r="X121"/>
      <c r="Y121"/>
      <c r="Z121"/>
      <c r="AA121"/>
      <c r="AB121"/>
      <c r="AC121"/>
      <c r="AD121"/>
      <c r="AE121"/>
    </row>
    <row r="122" spans="1:31" s="13" customFormat="1">
      <c r="A122"/>
      <c r="B122"/>
      <c r="C122"/>
      <c r="E122"/>
      <c r="F122"/>
      <c r="G122"/>
      <c r="H122"/>
      <c r="I122"/>
      <c r="L122"/>
      <c r="M122"/>
      <c r="N122"/>
      <c r="O122"/>
      <c r="P122"/>
      <c r="Q122"/>
      <c r="R122"/>
      <c r="S122"/>
      <c r="T122"/>
      <c r="U122"/>
      <c r="V122"/>
      <c r="W122"/>
      <c r="X122"/>
      <c r="Y122"/>
      <c r="Z122"/>
      <c r="AA122"/>
      <c r="AB122"/>
      <c r="AC122"/>
      <c r="AD122"/>
      <c r="AE122"/>
    </row>
    <row r="123" spans="1:31" s="13" customFormat="1">
      <c r="A123"/>
      <c r="B123"/>
      <c r="C123"/>
      <c r="E123"/>
      <c r="F123"/>
      <c r="G123"/>
      <c r="H123"/>
      <c r="I123"/>
      <c r="L123"/>
      <c r="M123"/>
      <c r="N123"/>
      <c r="O123"/>
      <c r="P123"/>
      <c r="Q123"/>
      <c r="R123"/>
      <c r="S123"/>
      <c r="T123"/>
      <c r="U123"/>
      <c r="V123"/>
      <c r="W123"/>
      <c r="X123"/>
      <c r="Y123"/>
      <c r="Z123"/>
      <c r="AA123"/>
      <c r="AB123"/>
      <c r="AC123"/>
      <c r="AD123"/>
      <c r="AE123"/>
    </row>
    <row r="124" spans="1:31" s="13" customFormat="1">
      <c r="A124"/>
      <c r="B124"/>
      <c r="C124"/>
      <c r="E124"/>
      <c r="F124"/>
      <c r="G124"/>
      <c r="H124"/>
      <c r="I124"/>
      <c r="L124"/>
      <c r="M124"/>
      <c r="N124"/>
      <c r="O124"/>
      <c r="P124"/>
      <c r="Q124"/>
      <c r="R124"/>
      <c r="S124"/>
      <c r="T124"/>
      <c r="U124"/>
      <c r="V124"/>
      <c r="W124"/>
      <c r="X124"/>
      <c r="Y124"/>
      <c r="Z124"/>
      <c r="AA124"/>
      <c r="AB124"/>
      <c r="AC124"/>
      <c r="AD124"/>
      <c r="AE124"/>
    </row>
    <row r="125" spans="1:31" s="13" customFormat="1">
      <c r="A125"/>
      <c r="B125"/>
      <c r="C125"/>
      <c r="E125"/>
      <c r="F125"/>
      <c r="G125"/>
      <c r="H125"/>
      <c r="I125"/>
      <c r="L125"/>
      <c r="M125"/>
      <c r="N125"/>
      <c r="O125"/>
      <c r="P125"/>
      <c r="Q125"/>
      <c r="R125"/>
      <c r="S125"/>
      <c r="T125"/>
      <c r="U125"/>
      <c r="V125"/>
      <c r="W125"/>
      <c r="X125"/>
      <c r="Y125"/>
      <c r="Z125"/>
      <c r="AA125"/>
      <c r="AB125"/>
      <c r="AC125"/>
      <c r="AD125"/>
      <c r="AE125"/>
    </row>
    <row r="126" spans="1:31" s="13" customFormat="1">
      <c r="A126"/>
      <c r="B126"/>
      <c r="C126"/>
      <c r="E126"/>
      <c r="F126"/>
      <c r="G126"/>
      <c r="H126"/>
      <c r="I126"/>
      <c r="L126"/>
      <c r="M126"/>
      <c r="N126"/>
      <c r="O126"/>
      <c r="Q126"/>
      <c r="R126"/>
      <c r="S126"/>
      <c r="T126"/>
      <c r="U126"/>
      <c r="V126"/>
      <c r="W126"/>
      <c r="X126"/>
      <c r="Y126"/>
      <c r="Z126"/>
      <c r="AA126"/>
      <c r="AB126"/>
      <c r="AC126"/>
      <c r="AD126"/>
      <c r="AE126"/>
    </row>
    <row r="127" spans="1:31" s="13" customFormat="1">
      <c r="A127"/>
      <c r="B127"/>
      <c r="C127"/>
      <c r="E127"/>
      <c r="F127"/>
      <c r="G127"/>
      <c r="H127"/>
      <c r="I127"/>
      <c r="L127"/>
      <c r="M127"/>
      <c r="N127"/>
      <c r="O127"/>
      <c r="P127"/>
      <c r="Q127"/>
      <c r="R127"/>
      <c r="S127"/>
      <c r="T127"/>
      <c r="U127"/>
      <c r="V127"/>
      <c r="W127"/>
      <c r="X127"/>
      <c r="Y127"/>
      <c r="Z127"/>
      <c r="AA127"/>
      <c r="AB127"/>
      <c r="AC127"/>
      <c r="AD127"/>
      <c r="AE127"/>
    </row>
    <row r="128" spans="1:31" s="13" customFormat="1">
      <c r="A128"/>
      <c r="B128"/>
      <c r="C128"/>
      <c r="E128"/>
      <c r="F128"/>
      <c r="G128"/>
      <c r="H128"/>
      <c r="I128"/>
      <c r="L128"/>
      <c r="M128"/>
      <c r="N128"/>
      <c r="O128"/>
      <c r="P128"/>
      <c r="Q128"/>
      <c r="R128"/>
      <c r="S128"/>
      <c r="T128"/>
      <c r="U128"/>
      <c r="V128"/>
      <c r="W128"/>
      <c r="X128"/>
      <c r="Y128"/>
      <c r="Z128"/>
      <c r="AA128"/>
      <c r="AB128"/>
      <c r="AC128"/>
      <c r="AD128"/>
      <c r="AE128"/>
    </row>
    <row r="129" spans="1:31" s="13" customFormat="1">
      <c r="A129"/>
      <c r="B129"/>
      <c r="C129"/>
      <c r="E129"/>
      <c r="F129"/>
      <c r="G129"/>
      <c r="H129"/>
      <c r="I129"/>
      <c r="L129"/>
      <c r="M129"/>
      <c r="N129"/>
      <c r="O129"/>
      <c r="P129"/>
      <c r="Q129"/>
      <c r="R129"/>
      <c r="S129"/>
      <c r="T129"/>
      <c r="U129"/>
      <c r="V129"/>
      <c r="W129"/>
      <c r="X129"/>
      <c r="Y129"/>
      <c r="Z129"/>
      <c r="AA129"/>
      <c r="AB129"/>
      <c r="AC129"/>
      <c r="AD129"/>
      <c r="AE129"/>
    </row>
    <row r="130" spans="1:31" s="13" customFormat="1">
      <c r="A130"/>
      <c r="B130"/>
      <c r="C130"/>
      <c r="E130"/>
      <c r="F130"/>
      <c r="G130"/>
      <c r="H130"/>
      <c r="I130"/>
      <c r="L130"/>
      <c r="M130"/>
      <c r="N130"/>
      <c r="O130"/>
      <c r="P130"/>
      <c r="Q130"/>
      <c r="R130"/>
      <c r="S130"/>
      <c r="T130"/>
      <c r="U130"/>
      <c r="V130"/>
      <c r="W130"/>
      <c r="X130"/>
      <c r="Y130"/>
      <c r="Z130"/>
      <c r="AA130"/>
      <c r="AB130"/>
      <c r="AC130"/>
      <c r="AD130"/>
      <c r="AE130"/>
    </row>
    <row r="131" spans="1:31" s="13" customFormat="1">
      <c r="A131"/>
      <c r="B131"/>
      <c r="C131"/>
      <c r="E131"/>
      <c r="F131"/>
      <c r="G131"/>
      <c r="H131"/>
      <c r="I131"/>
      <c r="L131"/>
      <c r="M131"/>
      <c r="N131"/>
      <c r="O131"/>
      <c r="P131"/>
      <c r="Q131"/>
      <c r="R131"/>
      <c r="S131"/>
      <c r="T131"/>
      <c r="U131"/>
      <c r="V131"/>
      <c r="W131"/>
      <c r="X131"/>
      <c r="Y131"/>
      <c r="Z131"/>
      <c r="AA131"/>
      <c r="AB131"/>
      <c r="AC131"/>
      <c r="AD131"/>
      <c r="AE131"/>
    </row>
    <row r="132" spans="1:31" s="13" customFormat="1">
      <c r="A132"/>
      <c r="B132"/>
      <c r="C132"/>
      <c r="E132"/>
      <c r="F132"/>
      <c r="G132"/>
      <c r="H132"/>
      <c r="I132"/>
      <c r="L132"/>
      <c r="M132"/>
      <c r="N132"/>
      <c r="O132"/>
      <c r="P132"/>
      <c r="Q132"/>
      <c r="R132"/>
      <c r="S132"/>
      <c r="T132"/>
      <c r="U132"/>
      <c r="V132"/>
      <c r="W132"/>
      <c r="X132"/>
      <c r="Y132"/>
      <c r="Z132"/>
      <c r="AA132"/>
      <c r="AB132"/>
      <c r="AC132"/>
      <c r="AD132"/>
      <c r="AE132"/>
    </row>
    <row r="133" spans="1:31" s="13" customFormat="1">
      <c r="A133"/>
      <c r="B133"/>
      <c r="C133"/>
      <c r="E133"/>
      <c r="F133"/>
      <c r="G133"/>
      <c r="H133"/>
      <c r="I133"/>
      <c r="L133"/>
      <c r="M133"/>
      <c r="N133"/>
      <c r="O133"/>
      <c r="P133"/>
      <c r="Q133"/>
      <c r="R133"/>
      <c r="S133"/>
      <c r="T133"/>
      <c r="U133"/>
      <c r="V133"/>
      <c r="W133"/>
      <c r="X133"/>
      <c r="Y133"/>
      <c r="Z133"/>
      <c r="AA133"/>
      <c r="AB133"/>
      <c r="AC133"/>
      <c r="AD133"/>
      <c r="AE133"/>
    </row>
    <row r="134" spans="1:31" s="13" customFormat="1">
      <c r="A134"/>
      <c r="B134"/>
      <c r="C134"/>
      <c r="E134"/>
      <c r="F134"/>
      <c r="G134"/>
      <c r="H134"/>
      <c r="I134"/>
      <c r="L134"/>
      <c r="M134"/>
      <c r="N134"/>
      <c r="O134"/>
      <c r="P134"/>
      <c r="Q134"/>
      <c r="R134"/>
      <c r="S134"/>
      <c r="T134"/>
      <c r="U134"/>
      <c r="V134"/>
      <c r="W134"/>
      <c r="X134"/>
      <c r="Y134"/>
      <c r="Z134"/>
      <c r="AA134"/>
      <c r="AB134"/>
      <c r="AC134"/>
      <c r="AD134"/>
      <c r="AE134"/>
    </row>
    <row r="135" spans="1:31" s="13" customFormat="1">
      <c r="A135"/>
      <c r="B135"/>
      <c r="C135"/>
      <c r="E135"/>
      <c r="F135"/>
      <c r="G135"/>
      <c r="H135"/>
      <c r="I135"/>
      <c r="L135"/>
      <c r="M135"/>
      <c r="N135"/>
      <c r="O135"/>
      <c r="P135"/>
      <c r="Q135"/>
      <c r="R135"/>
      <c r="S135"/>
      <c r="T135"/>
      <c r="U135"/>
      <c r="V135"/>
      <c r="W135"/>
      <c r="X135"/>
      <c r="Y135"/>
      <c r="Z135"/>
      <c r="AA135"/>
      <c r="AB135"/>
      <c r="AC135"/>
      <c r="AD135"/>
      <c r="AE135"/>
    </row>
    <row r="136" spans="1:31" s="13" customFormat="1">
      <c r="A136"/>
      <c r="B136"/>
      <c r="C136"/>
      <c r="E136"/>
      <c r="F136"/>
      <c r="G136"/>
      <c r="H136"/>
      <c r="I136"/>
      <c r="L136"/>
      <c r="M136"/>
      <c r="N136"/>
      <c r="O136"/>
      <c r="P136"/>
      <c r="Q136"/>
      <c r="R136"/>
      <c r="S136"/>
      <c r="T136"/>
      <c r="U136"/>
      <c r="V136"/>
      <c r="W136"/>
      <c r="X136"/>
      <c r="Y136"/>
      <c r="Z136"/>
      <c r="AA136"/>
      <c r="AB136"/>
      <c r="AC136"/>
      <c r="AD136"/>
      <c r="AE136"/>
    </row>
    <row r="137" spans="1:31" s="13" customFormat="1">
      <c r="A137"/>
      <c r="B137"/>
      <c r="C137"/>
      <c r="E137"/>
      <c r="F137"/>
      <c r="G137"/>
      <c r="H137"/>
      <c r="I137"/>
      <c r="L137"/>
      <c r="M137"/>
      <c r="N137"/>
      <c r="O137"/>
      <c r="P137"/>
      <c r="Q137"/>
      <c r="R137"/>
      <c r="S137"/>
      <c r="T137"/>
      <c r="U137"/>
      <c r="V137"/>
      <c r="W137"/>
      <c r="X137"/>
      <c r="Y137"/>
      <c r="Z137"/>
      <c r="AA137"/>
      <c r="AB137"/>
      <c r="AC137"/>
      <c r="AD137"/>
      <c r="AE137"/>
    </row>
    <row r="138" spans="1:31" s="13" customFormat="1">
      <c r="A138"/>
      <c r="B138"/>
      <c r="C138"/>
      <c r="E138"/>
      <c r="F138"/>
      <c r="G138"/>
      <c r="H138"/>
      <c r="I138"/>
      <c r="L138"/>
      <c r="M138"/>
      <c r="N138"/>
      <c r="O138"/>
      <c r="P138"/>
      <c r="Q138"/>
      <c r="R138"/>
      <c r="S138"/>
      <c r="T138"/>
      <c r="U138"/>
      <c r="V138"/>
      <c r="W138"/>
      <c r="X138"/>
      <c r="Y138"/>
      <c r="Z138"/>
      <c r="AA138"/>
      <c r="AB138"/>
      <c r="AC138"/>
      <c r="AD138"/>
      <c r="AE138"/>
    </row>
    <row r="139" spans="1:31" s="13" customFormat="1">
      <c r="A139"/>
      <c r="B139"/>
      <c r="C139"/>
      <c r="E139"/>
      <c r="F139"/>
      <c r="G139"/>
      <c r="H139"/>
      <c r="I139"/>
      <c r="L139"/>
      <c r="M139"/>
      <c r="N139"/>
      <c r="O139"/>
      <c r="P139"/>
      <c r="Q139"/>
      <c r="R139"/>
      <c r="S139"/>
      <c r="T139"/>
      <c r="U139"/>
      <c r="V139"/>
      <c r="W139"/>
      <c r="X139"/>
      <c r="Y139"/>
      <c r="Z139"/>
      <c r="AA139"/>
      <c r="AB139"/>
      <c r="AC139"/>
      <c r="AD139"/>
      <c r="AE139"/>
    </row>
    <row r="140" spans="1:31" s="13" customFormat="1">
      <c r="A140"/>
      <c r="B140"/>
      <c r="C140"/>
      <c r="E140"/>
      <c r="F140"/>
      <c r="G140"/>
      <c r="H140"/>
      <c r="I140"/>
      <c r="L140"/>
      <c r="M140"/>
      <c r="N140"/>
      <c r="O140"/>
      <c r="P140"/>
      <c r="Q140"/>
      <c r="R140"/>
      <c r="S140"/>
      <c r="T140"/>
      <c r="U140"/>
      <c r="V140"/>
      <c r="W140"/>
      <c r="X140"/>
      <c r="Y140"/>
      <c r="Z140"/>
      <c r="AA140" s="15">
        <v>0.28199999999999997</v>
      </c>
      <c r="AB140"/>
      <c r="AC140"/>
      <c r="AD140"/>
      <c r="AE140"/>
    </row>
    <row r="141" spans="1:31" s="13" customFormat="1">
      <c r="A141"/>
      <c r="B141"/>
      <c r="C141"/>
      <c r="E141"/>
      <c r="F141"/>
      <c r="G141"/>
      <c r="H141"/>
      <c r="I141"/>
      <c r="L141"/>
      <c r="M141"/>
      <c r="N141"/>
      <c r="O141"/>
      <c r="P141"/>
      <c r="Q141"/>
      <c r="R141"/>
      <c r="S141"/>
      <c r="T141"/>
      <c r="U141"/>
      <c r="V141"/>
      <c r="W141"/>
      <c r="X141"/>
      <c r="Y141"/>
      <c r="Z141"/>
      <c r="AA141" s="16">
        <v>0.25</v>
      </c>
      <c r="AB141"/>
      <c r="AC141"/>
      <c r="AD141"/>
      <c r="AE141"/>
    </row>
  </sheetData>
  <mergeCells count="20">
    <mergeCell ref="V60:V63"/>
    <mergeCell ref="W60:W63"/>
    <mergeCell ref="X60:X63"/>
    <mergeCell ref="Z60:Z63"/>
    <mergeCell ref="R87:R90"/>
    <mergeCell ref="S87:S90"/>
    <mergeCell ref="T87:T90"/>
    <mergeCell ref="U87:U90"/>
    <mergeCell ref="V87:V90"/>
    <mergeCell ref="W87:W90"/>
    <mergeCell ref="X87:X90"/>
    <mergeCell ref="Z87:Z90"/>
    <mergeCell ref="Y87:Y90"/>
    <mergeCell ref="L3:N5"/>
    <mergeCell ref="R38:S38"/>
    <mergeCell ref="T38:U38"/>
    <mergeCell ref="S60:S63"/>
    <mergeCell ref="R60:R63"/>
    <mergeCell ref="T60:T63"/>
    <mergeCell ref="U60:U63"/>
  </mergeCells>
  <pageMargins left="0.47" right="0" top="0.3" bottom="0" header="0.24" footer="0"/>
  <pageSetup paperSize="9" scale="91" orientation="portrait" r:id="rId1"/>
  <headerFooter alignWithMargins="0">
    <oddFooter>&amp;L&amp;12BS, &amp;D   LGC, &amp;T&amp;R&amp;"Arial,Fett"&amp;12&amp;P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sheetPr>
  <dimension ref="A2:AA98"/>
  <sheetViews>
    <sheetView showGridLines="0" zoomScaleNormal="100" workbookViewId="0"/>
  </sheetViews>
  <sheetFormatPr defaultColWidth="11.453125" defaultRowHeight="14.5"/>
  <cols>
    <col min="1" max="1" width="1.6328125" customWidth="1"/>
    <col min="3" max="3" width="5.90625" customWidth="1"/>
    <col min="4" max="4" width="3" style="13" customWidth="1"/>
    <col min="5" max="5" width="17.6328125" customWidth="1"/>
    <col min="6" max="6" width="34.453125" customWidth="1"/>
    <col min="7" max="8" width="12" customWidth="1"/>
    <col min="9" max="9" width="10.54296875" customWidth="1"/>
    <col min="10" max="10" width="10.54296875" style="13" customWidth="1"/>
    <col min="11" max="11" width="9.08984375" style="13" customWidth="1"/>
    <col min="12" max="12" width="1.36328125" style="13" customWidth="1"/>
    <col min="13" max="13" width="11.453125" customWidth="1"/>
    <col min="14" max="14" width="1.6328125" customWidth="1"/>
    <col min="15" max="19" width="7.6328125" customWidth="1"/>
  </cols>
  <sheetData>
    <row r="2" spans="2:16" ht="23.25" customHeight="1">
      <c r="B2" s="41" t="s">
        <v>36</v>
      </c>
      <c r="M2" s="852" t="s">
        <v>89</v>
      </c>
      <c r="N2" s="852"/>
    </row>
    <row r="3" spans="2:16" ht="23.25" customHeight="1">
      <c r="B3" s="41">
        <f>'BS_P&amp;L_CF'!$AA$7</f>
        <v>0</v>
      </c>
      <c r="D3" s="40" t="s">
        <v>79</v>
      </c>
      <c r="E3" s="11"/>
      <c r="F3" s="31"/>
      <c r="M3" s="852"/>
      <c r="N3" s="852"/>
    </row>
    <row r="4" spans="2:16" ht="16" thickBot="1">
      <c r="D4" s="19"/>
      <c r="E4" s="2"/>
      <c r="F4" s="2"/>
      <c r="M4" s="853"/>
      <c r="N4" s="853"/>
    </row>
    <row r="5" spans="2:16" ht="6.75" customHeight="1">
      <c r="D5" s="19"/>
      <c r="E5" s="2"/>
      <c r="F5" s="2"/>
      <c r="L5" s="49"/>
      <c r="M5" s="5"/>
      <c r="N5" s="51"/>
      <c r="O5" s="8"/>
      <c r="P5" s="8"/>
    </row>
    <row r="6" spans="2:16" ht="40" thickBot="1">
      <c r="D6" s="12" t="s">
        <v>0</v>
      </c>
      <c r="E6" s="2"/>
      <c r="F6" s="2"/>
      <c r="G6" s="45">
        <f>'BS_P&amp;L_CF'!$AC$7</f>
        <v>0</v>
      </c>
      <c r="H6" s="45">
        <f>'BS_P&amp;L_CF'!$AD$7</f>
        <v>0</v>
      </c>
      <c r="I6" s="47" t="s">
        <v>80</v>
      </c>
      <c r="J6" s="62"/>
      <c r="K6" s="46"/>
      <c r="L6" s="52"/>
      <c r="M6" s="200" t="str">
        <f>CONCATENATE('BS_P&amp;L_CF'!$AC$7,"                           at constant FX rates")</f>
        <v xml:space="preserve">                           at constant FX rates</v>
      </c>
      <c r="N6" s="123">
        <v>1</v>
      </c>
      <c r="O6" s="8"/>
      <c r="P6" s="8"/>
    </row>
    <row r="7" spans="2:16" ht="4.5" customHeight="1" thickBot="1">
      <c r="D7" s="74"/>
      <c r="E7" s="75"/>
      <c r="F7" s="76"/>
      <c r="G7" s="75"/>
      <c r="H7" s="75"/>
      <c r="I7" s="77"/>
      <c r="L7" s="54"/>
      <c r="M7" s="73"/>
      <c r="N7" s="53"/>
      <c r="O7" s="8"/>
      <c r="P7" s="8"/>
    </row>
    <row r="8" spans="2:16">
      <c r="D8" s="14"/>
      <c r="E8" s="7"/>
      <c r="F8" s="7"/>
      <c r="G8" s="7"/>
      <c r="H8" s="7"/>
      <c r="I8" s="7"/>
      <c r="L8" s="54"/>
      <c r="M8" s="7"/>
      <c r="N8" s="53"/>
      <c r="O8" s="8"/>
      <c r="P8" s="8"/>
    </row>
    <row r="9" spans="2:16" s="7" customFormat="1">
      <c r="D9" s="97"/>
      <c r="E9" s="3"/>
      <c r="F9" s="103"/>
      <c r="G9" s="82"/>
      <c r="H9" s="90"/>
      <c r="I9" s="83"/>
      <c r="J9" s="30"/>
      <c r="K9" s="14"/>
      <c r="L9" s="54"/>
      <c r="M9" s="21"/>
      <c r="N9" s="53"/>
      <c r="O9" s="8"/>
      <c r="P9" s="8"/>
    </row>
    <row r="10" spans="2:16" s="7" customFormat="1">
      <c r="D10" s="98" t="s">
        <v>15</v>
      </c>
      <c r="E10" s="10"/>
      <c r="F10" s="104"/>
      <c r="G10" s="207">
        <f>'LONZA Group_old'!$T$9</f>
        <v>0</v>
      </c>
      <c r="H10" s="207">
        <f>'LONZA Group_old'!$T$10</f>
        <v>1548</v>
      </c>
      <c r="I10" s="219">
        <f>(G10-H10)/H10*100</f>
        <v>-100</v>
      </c>
      <c r="J10" s="32"/>
      <c r="K10" s="14"/>
      <c r="L10" s="54"/>
      <c r="M10" s="208"/>
      <c r="N10" s="55"/>
    </row>
    <row r="11" spans="2:16" s="7" customFormat="1">
      <c r="D11" s="99"/>
      <c r="E11" s="22"/>
      <c r="F11" s="105"/>
      <c r="G11" s="66"/>
      <c r="H11" s="67"/>
      <c r="I11" s="82"/>
      <c r="J11" s="39"/>
      <c r="K11" s="14"/>
      <c r="L11" s="54"/>
      <c r="M11" s="23"/>
      <c r="N11" s="55"/>
    </row>
    <row r="12" spans="2:16" s="7" customFormat="1">
      <c r="D12" s="100" t="s">
        <v>67</v>
      </c>
      <c r="F12" s="106"/>
      <c r="G12" s="70"/>
      <c r="H12" s="67"/>
      <c r="I12" s="82"/>
      <c r="J12" s="39"/>
      <c r="K12" s="14"/>
      <c r="L12" s="54"/>
      <c r="M12" s="25"/>
      <c r="N12" s="55"/>
    </row>
    <row r="13" spans="2:16" s="7" customFormat="1">
      <c r="D13" s="99"/>
      <c r="E13" s="115" t="s">
        <v>81</v>
      </c>
      <c r="F13" s="104"/>
      <c r="G13" s="220">
        <f>(G10-H10)-G14-G15</f>
        <v>-1548</v>
      </c>
      <c r="H13" s="67"/>
      <c r="I13" s="82"/>
      <c r="J13" s="39"/>
      <c r="K13" s="14"/>
      <c r="L13" s="54"/>
      <c r="M13" s="30"/>
      <c r="N13" s="55"/>
    </row>
    <row r="14" spans="2:16" s="7" customFormat="1">
      <c r="D14" s="99"/>
      <c r="E14" s="116" t="s">
        <v>82</v>
      </c>
      <c r="F14" s="117"/>
      <c r="G14" s="207">
        <f>G10-M10</f>
        <v>0</v>
      </c>
      <c r="H14" s="67"/>
      <c r="I14" s="82"/>
      <c r="J14" s="39"/>
      <c r="K14" s="14"/>
      <c r="L14" s="54"/>
      <c r="M14" s="30"/>
      <c r="N14" s="55"/>
    </row>
    <row r="15" spans="2:16" s="7" customFormat="1">
      <c r="D15" s="99"/>
      <c r="E15" s="116" t="s">
        <v>83</v>
      </c>
      <c r="F15" s="117"/>
      <c r="G15" s="208"/>
      <c r="H15" s="67"/>
      <c r="I15" s="82"/>
      <c r="J15" s="39"/>
      <c r="K15" s="14"/>
      <c r="L15" s="54"/>
      <c r="M15" s="30"/>
      <c r="N15" s="55"/>
    </row>
    <row r="16" spans="2:16" s="7" customFormat="1">
      <c r="D16" s="99"/>
      <c r="E16" s="22"/>
      <c r="F16" s="105"/>
      <c r="G16" s="84"/>
      <c r="H16" s="84"/>
      <c r="I16" s="82"/>
      <c r="J16" s="39"/>
      <c r="K16" s="14"/>
      <c r="L16" s="54"/>
      <c r="M16" s="32"/>
      <c r="N16" s="55"/>
    </row>
    <row r="17" spans="3:14" s="7" customFormat="1">
      <c r="D17" s="118" t="s">
        <v>85</v>
      </c>
      <c r="E17" s="10"/>
      <c r="F17" s="119"/>
      <c r="G17" s="207">
        <f>G22+G20</f>
        <v>0</v>
      </c>
      <c r="H17" s="207">
        <f>H22+H20</f>
        <v>208</v>
      </c>
      <c r="I17" s="219">
        <f>(G17-H17)/H17*100</f>
        <v>-100</v>
      </c>
      <c r="J17" s="23"/>
      <c r="K17" s="14"/>
      <c r="L17" s="54"/>
      <c r="N17" s="55"/>
    </row>
    <row r="18" spans="3:14" s="21" customFormat="1" ht="12.5">
      <c r="D18" s="99"/>
      <c r="E18" s="5" t="s">
        <v>84</v>
      </c>
      <c r="F18" s="107"/>
      <c r="G18" s="84" t="e">
        <f>G17/G10*100</f>
        <v>#DIV/0!</v>
      </c>
      <c r="H18" s="84">
        <f>H17/H10*100</f>
        <v>13.436692506459949</v>
      </c>
      <c r="I18" s="82"/>
      <c r="J18" s="39"/>
      <c r="K18" s="39"/>
      <c r="L18" s="56"/>
      <c r="M18" s="32"/>
      <c r="N18" s="57"/>
    </row>
    <row r="19" spans="3:14" s="21" customFormat="1" ht="13">
      <c r="D19" s="79"/>
      <c r="E19" s="5"/>
      <c r="F19" s="107"/>
      <c r="G19" s="66"/>
      <c r="H19" s="91"/>
      <c r="I19" s="82"/>
      <c r="J19" s="39"/>
      <c r="K19" s="39"/>
      <c r="L19" s="56"/>
      <c r="M19" s="23"/>
      <c r="N19" s="57"/>
    </row>
    <row r="20" spans="3:14" s="21" customFormat="1" ht="13">
      <c r="D20" s="120" t="s">
        <v>86</v>
      </c>
      <c r="E20" s="115"/>
      <c r="F20" s="104"/>
      <c r="G20" s="208"/>
      <c r="H20" s="208">
        <f>9+2</f>
        <v>11</v>
      </c>
      <c r="I20" s="94">
        <f>(G20-H20)/H20*100</f>
        <v>-100</v>
      </c>
      <c r="J20" s="32"/>
      <c r="K20" s="39"/>
      <c r="L20" s="56"/>
      <c r="M20" s="30"/>
      <c r="N20" s="57"/>
    </row>
    <row r="21" spans="3:14" s="21" customFormat="1" ht="13">
      <c r="D21" s="78"/>
      <c r="E21" s="5"/>
      <c r="F21" s="107"/>
      <c r="G21" s="69"/>
      <c r="H21" s="84"/>
      <c r="I21" s="82"/>
      <c r="J21" s="39"/>
      <c r="K21" s="39"/>
      <c r="L21" s="56"/>
      <c r="M21" s="23"/>
      <c r="N21" s="57"/>
    </row>
    <row r="22" spans="3:14" s="21" customFormat="1" ht="13">
      <c r="D22" s="118" t="s">
        <v>58</v>
      </c>
      <c r="E22" s="115"/>
      <c r="F22" s="104"/>
      <c r="G22" s="207">
        <f>'LONZA Group_old'!$T$13</f>
        <v>0</v>
      </c>
      <c r="H22" s="207">
        <f>'LONZA Group_old'!$T$14</f>
        <v>197</v>
      </c>
      <c r="I22" s="219">
        <f>(G22-H22)/H22*100</f>
        <v>-100</v>
      </c>
      <c r="J22" s="32"/>
      <c r="K22" s="39"/>
      <c r="L22" s="56"/>
      <c r="M22" s="208"/>
      <c r="N22" s="57"/>
    </row>
    <row r="23" spans="3:14" s="21" customFormat="1" ht="12.5">
      <c r="D23" s="79"/>
      <c r="E23" s="5" t="s">
        <v>84</v>
      </c>
      <c r="F23" s="107"/>
      <c r="G23" s="84" t="e">
        <f>G22/G10*100</f>
        <v>#DIV/0!</v>
      </c>
      <c r="H23" s="84">
        <f>H22/H10*100</f>
        <v>12.726098191214472</v>
      </c>
      <c r="I23" s="82"/>
      <c r="J23" s="39"/>
      <c r="K23" s="39"/>
      <c r="L23" s="56"/>
      <c r="M23" s="32"/>
      <c r="N23" s="57"/>
    </row>
    <row r="24" spans="3:14" s="7" customFormat="1">
      <c r="C24" s="14"/>
      <c r="D24" s="99"/>
      <c r="E24" s="22"/>
      <c r="F24" s="105"/>
      <c r="G24" s="84"/>
      <c r="H24" s="84"/>
      <c r="I24" s="82"/>
      <c r="J24" s="39"/>
      <c r="K24" s="14"/>
      <c r="L24" s="54"/>
      <c r="M24" s="32"/>
      <c r="N24" s="55"/>
    </row>
    <row r="25" spans="3:14" s="7" customFormat="1">
      <c r="D25" s="98" t="s">
        <v>4</v>
      </c>
      <c r="E25" s="10"/>
      <c r="F25" s="121"/>
      <c r="G25" s="207">
        <f>'LONZA Group_old'!$T$25</f>
        <v>0</v>
      </c>
      <c r="H25" s="207">
        <f>'LONZA Group_old'!$T$26</f>
        <v>357</v>
      </c>
      <c r="I25" s="219">
        <f>(G25-H25)/H25*100</f>
        <v>-100</v>
      </c>
      <c r="J25" s="32"/>
      <c r="K25" s="14"/>
      <c r="L25" s="54"/>
      <c r="M25" s="208"/>
      <c r="N25" s="55"/>
    </row>
    <row r="26" spans="3:14" s="21" customFormat="1" ht="12.5">
      <c r="D26" s="99"/>
      <c r="E26" s="5" t="s">
        <v>84</v>
      </c>
      <c r="F26" s="107"/>
      <c r="G26" s="85" t="e">
        <f>G25/G10*100</f>
        <v>#DIV/0!</v>
      </c>
      <c r="H26" s="85">
        <f>H25/H10*100</f>
        <v>23.062015503875969</v>
      </c>
      <c r="I26" s="95"/>
      <c r="J26" s="63"/>
      <c r="K26" s="44"/>
      <c r="L26" s="58"/>
      <c r="M26" s="33"/>
      <c r="N26" s="57"/>
    </row>
    <row r="27" spans="3:14" s="7" customFormat="1">
      <c r="D27" s="99"/>
      <c r="E27" s="5" t="s">
        <v>87</v>
      </c>
      <c r="F27" s="108"/>
      <c r="G27" s="85" t="e">
        <f>(G25+G20)/G10*100</f>
        <v>#DIV/0!</v>
      </c>
      <c r="H27" s="85">
        <f>(H25+H20)/H10*100</f>
        <v>23.772609819121445</v>
      </c>
      <c r="I27" s="96"/>
      <c r="J27" s="64"/>
      <c r="K27" s="42"/>
      <c r="L27" s="58"/>
      <c r="M27" s="33"/>
      <c r="N27" s="57"/>
    </row>
    <row r="28" spans="3:14" s="7" customFormat="1" ht="15" thickBot="1">
      <c r="D28" s="81"/>
      <c r="F28" s="109"/>
      <c r="G28" s="65"/>
      <c r="H28" s="82"/>
      <c r="I28" s="65"/>
      <c r="J28" s="14"/>
      <c r="K28" s="14"/>
      <c r="L28" s="59"/>
      <c r="M28" s="60"/>
      <c r="N28" s="61"/>
    </row>
    <row r="29" spans="3:14" ht="12.75" customHeight="1">
      <c r="D29" s="101"/>
      <c r="E29" s="17"/>
      <c r="F29" s="110"/>
      <c r="G29" s="86"/>
      <c r="H29" s="86"/>
      <c r="I29" s="72"/>
      <c r="J29" s="18"/>
      <c r="L29" s="14"/>
      <c r="M29" s="7"/>
      <c r="N29" s="7"/>
    </row>
    <row r="30" spans="3:14" ht="12.75" customHeight="1">
      <c r="D30" s="80"/>
      <c r="E30" s="17"/>
      <c r="F30" s="110"/>
      <c r="G30" s="86"/>
      <c r="H30" s="86"/>
      <c r="I30" s="72"/>
      <c r="J30" s="18"/>
      <c r="M30" s="34"/>
    </row>
    <row r="31" spans="3:14" ht="11.25" customHeight="1">
      <c r="D31" s="80"/>
      <c r="E31" s="114"/>
      <c r="F31" s="110"/>
      <c r="G31" s="87"/>
      <c r="H31" s="92"/>
      <c r="I31" s="68"/>
      <c r="J31" s="18"/>
      <c r="M31" s="34"/>
    </row>
    <row r="32" spans="3:14">
      <c r="D32" s="80"/>
      <c r="E32" s="17"/>
      <c r="F32" s="110"/>
      <c r="G32" s="88"/>
      <c r="H32" s="88"/>
      <c r="I32" s="68"/>
      <c r="J32" s="18"/>
      <c r="M32" s="35"/>
    </row>
    <row r="33" spans="1:27" ht="20.25" customHeight="1">
      <c r="D33" s="80"/>
      <c r="E33" s="17"/>
      <c r="F33" s="111"/>
      <c r="G33" s="88"/>
      <c r="H33" s="88"/>
      <c r="I33" s="68"/>
      <c r="J33" s="18"/>
      <c r="M33" s="6"/>
    </row>
    <row r="34" spans="1:27">
      <c r="D34" s="80"/>
      <c r="E34" s="17"/>
      <c r="F34" s="111"/>
      <c r="G34" s="88"/>
      <c r="H34" s="88"/>
      <c r="I34" s="68"/>
      <c r="J34" s="18"/>
      <c r="M34" s="6"/>
    </row>
    <row r="35" spans="1:27">
      <c r="D35" s="80"/>
      <c r="E35" s="9"/>
      <c r="F35" s="112"/>
      <c r="G35" s="89"/>
      <c r="H35" s="88"/>
      <c r="I35" s="71"/>
      <c r="J35" s="26"/>
      <c r="M35" s="6"/>
    </row>
    <row r="36" spans="1:27">
      <c r="D36" s="80"/>
      <c r="E36" s="1"/>
      <c r="F36" s="107"/>
      <c r="G36" s="67"/>
      <c r="H36" s="93"/>
      <c r="I36" s="68"/>
      <c r="J36" s="18"/>
      <c r="M36" s="8"/>
    </row>
    <row r="37" spans="1:27">
      <c r="D37" s="102"/>
      <c r="E37" s="18"/>
      <c r="F37" s="113"/>
      <c r="G37" s="88"/>
      <c r="H37" s="88"/>
      <c r="I37" s="68"/>
      <c r="J37" s="18"/>
      <c r="M37" s="5"/>
    </row>
    <row r="38" spans="1:27">
      <c r="D38" s="18"/>
      <c r="E38" s="1"/>
      <c r="F38" s="1"/>
      <c r="G38" s="5"/>
      <c r="H38" s="4"/>
      <c r="I38" s="1"/>
      <c r="J38" s="18"/>
      <c r="M38" s="6"/>
    </row>
    <row r="39" spans="1:27">
      <c r="D39" s="18"/>
      <c r="E39" s="1"/>
      <c r="F39" s="1"/>
      <c r="G39" s="5"/>
      <c r="H39" s="4"/>
      <c r="I39" s="1"/>
      <c r="J39" s="18"/>
      <c r="M39" s="5"/>
    </row>
    <row r="40" spans="1:27">
      <c r="D40" s="18"/>
      <c r="E40" s="1"/>
      <c r="F40" s="1"/>
      <c r="G40" s="5"/>
      <c r="H40" s="4"/>
      <c r="I40" s="1"/>
      <c r="J40" s="18"/>
      <c r="M40" s="5"/>
    </row>
    <row r="41" spans="1:27">
      <c r="D41" s="18"/>
      <c r="E41" s="1"/>
      <c r="F41" s="1"/>
      <c r="G41" s="5"/>
      <c r="H41" s="4"/>
      <c r="I41" s="1"/>
      <c r="J41" s="18"/>
      <c r="M41" s="5"/>
    </row>
    <row r="42" spans="1:27">
      <c r="D42" s="18"/>
      <c r="E42" s="1"/>
      <c r="F42" s="1"/>
      <c r="G42" s="5"/>
      <c r="H42" s="4"/>
      <c r="I42" s="1"/>
      <c r="J42" s="18"/>
      <c r="M42" s="5"/>
    </row>
    <row r="43" spans="1:27">
      <c r="D43" s="18"/>
      <c r="E43" s="1"/>
      <c r="F43" s="1"/>
      <c r="G43" s="5"/>
      <c r="H43" s="4"/>
      <c r="I43" s="1"/>
      <c r="J43" s="18"/>
      <c r="M43" s="5"/>
    </row>
    <row r="44" spans="1:27">
      <c r="D44" s="18"/>
      <c r="E44" s="1"/>
      <c r="F44" s="1"/>
      <c r="G44" s="5"/>
      <c r="H44" s="4"/>
      <c r="I44" s="1"/>
      <c r="J44" s="18"/>
      <c r="M44" s="5"/>
      <c r="P44" s="13"/>
    </row>
    <row r="45" spans="1:27">
      <c r="D45" s="18"/>
      <c r="E45" s="1"/>
      <c r="F45" s="1"/>
      <c r="G45" s="5"/>
      <c r="H45" s="4"/>
      <c r="I45" s="1"/>
      <c r="J45" s="18"/>
      <c r="M45" s="5"/>
    </row>
    <row r="46" spans="1:27" s="13" customFormat="1">
      <c r="A46"/>
      <c r="B46"/>
      <c r="C46"/>
      <c r="D46" s="18"/>
      <c r="E46" s="1"/>
      <c r="F46" s="1"/>
      <c r="G46" s="5"/>
      <c r="H46" s="4"/>
      <c r="I46" s="1"/>
      <c r="J46" s="18"/>
      <c r="M46" s="5"/>
      <c r="N46"/>
      <c r="O46"/>
      <c r="P46"/>
      <c r="Q46"/>
      <c r="R46"/>
      <c r="S46"/>
      <c r="T46"/>
      <c r="U46"/>
      <c r="V46"/>
      <c r="W46"/>
      <c r="X46"/>
      <c r="Y46"/>
      <c r="Z46"/>
      <c r="AA46"/>
    </row>
    <row r="47" spans="1:27" s="13" customFormat="1">
      <c r="A47"/>
      <c r="B47"/>
      <c r="C47"/>
      <c r="D47" s="18"/>
      <c r="E47" s="1"/>
      <c r="F47" s="1"/>
      <c r="G47" s="5"/>
      <c r="H47" s="4"/>
      <c r="I47" s="1"/>
      <c r="J47" s="18"/>
      <c r="M47" s="5"/>
      <c r="N47"/>
      <c r="O47"/>
      <c r="P47"/>
      <c r="Q47"/>
      <c r="R47"/>
      <c r="S47"/>
      <c r="T47"/>
      <c r="U47"/>
      <c r="V47"/>
      <c r="W47"/>
      <c r="X47"/>
      <c r="Y47"/>
      <c r="Z47"/>
      <c r="AA47"/>
    </row>
    <row r="48" spans="1:27" s="13" customFormat="1">
      <c r="A48"/>
      <c r="B48"/>
      <c r="C48"/>
      <c r="D48" s="18"/>
      <c r="E48" s="1"/>
      <c r="F48" s="1"/>
      <c r="G48" s="5"/>
      <c r="H48" s="4"/>
      <c r="I48" s="1"/>
      <c r="J48" s="18"/>
      <c r="M48" s="5"/>
      <c r="N48"/>
      <c r="O48"/>
      <c r="P48"/>
      <c r="Q48"/>
      <c r="R48"/>
      <c r="S48"/>
      <c r="T48"/>
      <c r="U48"/>
      <c r="V48"/>
      <c r="W48"/>
      <c r="X48"/>
      <c r="Y48"/>
      <c r="Z48"/>
      <c r="AA48"/>
    </row>
    <row r="49" spans="1:27" s="13" customFormat="1">
      <c r="A49"/>
      <c r="B49"/>
      <c r="C49"/>
      <c r="D49" s="18"/>
      <c r="E49" s="1"/>
      <c r="F49" s="1"/>
      <c r="G49" s="5"/>
      <c r="H49" s="4"/>
      <c r="I49" s="1"/>
      <c r="J49" s="18"/>
      <c r="M49" s="5"/>
      <c r="N49"/>
      <c r="O49"/>
      <c r="P49"/>
      <c r="Q49"/>
      <c r="R49"/>
      <c r="S49"/>
      <c r="T49"/>
      <c r="U49"/>
      <c r="V49"/>
      <c r="W49"/>
      <c r="X49"/>
      <c r="Y49"/>
      <c r="Z49"/>
      <c r="AA49"/>
    </row>
    <row r="50" spans="1:27" s="13" customFormat="1">
      <c r="A50"/>
      <c r="B50"/>
      <c r="C50"/>
      <c r="D50" s="18"/>
      <c r="E50" s="18"/>
      <c r="F50" s="18"/>
      <c r="G50" s="5"/>
      <c r="H50" s="4"/>
      <c r="I50" s="1"/>
      <c r="J50" s="18"/>
      <c r="M50" s="5"/>
      <c r="N50"/>
      <c r="O50"/>
      <c r="P50"/>
      <c r="Q50"/>
      <c r="R50"/>
      <c r="S50"/>
      <c r="T50"/>
      <c r="U50"/>
      <c r="V50"/>
      <c r="W50"/>
      <c r="X50"/>
      <c r="Y50"/>
      <c r="Z50"/>
      <c r="AA50"/>
    </row>
    <row r="51" spans="1:27" s="13" customFormat="1">
      <c r="A51"/>
      <c r="B51"/>
      <c r="C51"/>
      <c r="D51" s="18"/>
      <c r="E51" s="18"/>
      <c r="F51" s="18"/>
      <c r="G51" s="5"/>
      <c r="H51" s="4"/>
      <c r="I51" s="1"/>
      <c r="J51" s="18"/>
      <c r="M51" s="5"/>
      <c r="N51"/>
      <c r="O51"/>
      <c r="P51"/>
      <c r="Q51"/>
      <c r="R51"/>
      <c r="S51"/>
      <c r="T51"/>
      <c r="U51"/>
      <c r="V51"/>
      <c r="W51"/>
      <c r="X51"/>
      <c r="Y51"/>
      <c r="Z51"/>
      <c r="AA51"/>
    </row>
    <row r="52" spans="1:27" s="13" customFormat="1">
      <c r="A52"/>
      <c r="B52"/>
      <c r="C52"/>
      <c r="D52" s="18"/>
      <c r="E52" s="18"/>
      <c r="F52" s="18"/>
      <c r="G52" s="5"/>
      <c r="H52" s="4"/>
      <c r="I52" s="1"/>
      <c r="J52" s="18"/>
      <c r="M52" s="5"/>
      <c r="N52"/>
      <c r="O52"/>
      <c r="P52"/>
      <c r="Q52"/>
      <c r="R52"/>
      <c r="S52"/>
      <c r="T52"/>
      <c r="U52"/>
      <c r="V52"/>
      <c r="W52"/>
      <c r="X52"/>
      <c r="Y52"/>
      <c r="Z52"/>
      <c r="AA52"/>
    </row>
    <row r="53" spans="1:27" s="13" customFormat="1">
      <c r="A53"/>
      <c r="B53"/>
      <c r="C53"/>
      <c r="D53" s="18"/>
      <c r="E53" s="18"/>
      <c r="F53" s="18"/>
      <c r="G53" s="5"/>
      <c r="H53" s="4"/>
      <c r="I53" s="1"/>
      <c r="J53" s="18"/>
      <c r="M53" s="5"/>
      <c r="N53"/>
      <c r="O53"/>
      <c r="P53"/>
      <c r="Q53"/>
      <c r="R53"/>
      <c r="S53"/>
      <c r="T53"/>
      <c r="U53"/>
      <c r="V53"/>
      <c r="W53"/>
      <c r="X53"/>
      <c r="Y53"/>
      <c r="Z53"/>
      <c r="AA53"/>
    </row>
    <row r="54" spans="1:27" s="13" customFormat="1">
      <c r="A54"/>
      <c r="B54"/>
      <c r="C54"/>
      <c r="D54" s="18"/>
      <c r="E54" s="1"/>
      <c r="F54" s="1"/>
      <c r="G54" s="5"/>
      <c r="H54" s="4"/>
      <c r="I54" s="1"/>
      <c r="J54" s="18"/>
      <c r="M54" s="5"/>
      <c r="N54"/>
      <c r="O54"/>
      <c r="P54"/>
      <c r="Q54"/>
      <c r="R54"/>
      <c r="S54"/>
      <c r="T54"/>
      <c r="U54"/>
      <c r="V54"/>
      <c r="W54"/>
      <c r="X54"/>
      <c r="Y54"/>
      <c r="Z54"/>
      <c r="AA54"/>
    </row>
    <row r="55" spans="1:27" s="13" customFormat="1">
      <c r="A55"/>
      <c r="B55"/>
      <c r="C55"/>
      <c r="D55" s="18"/>
      <c r="E55" s="1"/>
      <c r="F55" s="1"/>
      <c r="G55" s="5"/>
      <c r="H55" s="4"/>
      <c r="I55" s="1"/>
      <c r="J55" s="18"/>
      <c r="M55" s="5"/>
      <c r="N55"/>
      <c r="O55"/>
      <c r="P55"/>
      <c r="Q55"/>
      <c r="R55"/>
      <c r="S55"/>
      <c r="T55"/>
      <c r="U55"/>
      <c r="V55"/>
      <c r="W55"/>
      <c r="X55"/>
      <c r="Y55"/>
      <c r="Z55"/>
      <c r="AA55"/>
    </row>
    <row r="56" spans="1:27" s="13" customFormat="1">
      <c r="A56"/>
      <c r="B56"/>
      <c r="C56"/>
      <c r="D56" s="18"/>
      <c r="E56" s="1"/>
      <c r="F56" s="1"/>
      <c r="G56" s="5"/>
      <c r="H56" s="4"/>
      <c r="I56" s="1"/>
      <c r="J56" s="18"/>
      <c r="M56" s="5"/>
      <c r="N56"/>
      <c r="O56"/>
      <c r="P56"/>
      <c r="Q56"/>
      <c r="R56"/>
      <c r="S56"/>
      <c r="T56"/>
      <c r="U56"/>
      <c r="V56"/>
      <c r="W56"/>
      <c r="X56"/>
      <c r="Y56"/>
      <c r="Z56"/>
      <c r="AA56"/>
    </row>
    <row r="57" spans="1:27" s="13" customFormat="1">
      <c r="A57"/>
      <c r="B57"/>
      <c r="C57"/>
      <c r="D57" s="18"/>
      <c r="E57" s="1"/>
      <c r="F57" s="1"/>
      <c r="G57" s="5"/>
      <c r="H57" s="4"/>
      <c r="I57" s="1"/>
      <c r="J57" s="18"/>
      <c r="M57" s="5"/>
      <c r="N57"/>
      <c r="O57"/>
      <c r="P57"/>
      <c r="Q57"/>
      <c r="R57"/>
      <c r="S57"/>
      <c r="T57"/>
      <c r="U57"/>
      <c r="V57"/>
      <c r="W57"/>
      <c r="X57"/>
      <c r="Y57"/>
      <c r="Z57"/>
      <c r="AA57"/>
    </row>
    <row r="58" spans="1:27" s="13" customFormat="1">
      <c r="A58"/>
      <c r="B58"/>
      <c r="C58"/>
      <c r="D58" s="18"/>
      <c r="E58" s="1"/>
      <c r="F58" s="1"/>
      <c r="G58" s="5"/>
      <c r="H58" s="4"/>
      <c r="I58" s="1"/>
      <c r="J58" s="18"/>
      <c r="M58" s="5"/>
      <c r="N58"/>
      <c r="O58"/>
      <c r="P58"/>
      <c r="Q58"/>
      <c r="R58"/>
      <c r="S58"/>
      <c r="T58"/>
      <c r="U58"/>
      <c r="V58"/>
      <c r="W58"/>
      <c r="X58"/>
      <c r="Y58"/>
      <c r="Z58"/>
      <c r="AA58"/>
    </row>
    <row r="59" spans="1:27" s="13" customFormat="1">
      <c r="A59"/>
      <c r="B59"/>
      <c r="C59"/>
      <c r="D59" s="18"/>
      <c r="E59" s="1"/>
      <c r="F59" s="1"/>
      <c r="G59" s="5"/>
      <c r="H59" s="4"/>
      <c r="I59" s="1"/>
      <c r="J59" s="18"/>
      <c r="M59" s="5"/>
      <c r="N59"/>
      <c r="O59"/>
      <c r="P59"/>
      <c r="Q59"/>
      <c r="R59"/>
      <c r="S59"/>
      <c r="T59"/>
      <c r="U59"/>
      <c r="V59"/>
      <c r="W59"/>
      <c r="X59"/>
      <c r="Y59"/>
      <c r="Z59"/>
      <c r="AA59"/>
    </row>
    <row r="60" spans="1:27" s="13" customFormat="1">
      <c r="A60"/>
      <c r="B60"/>
      <c r="C60"/>
      <c r="E60"/>
      <c r="F60"/>
      <c r="G60"/>
      <c r="H60"/>
      <c r="I60"/>
      <c r="M60" s="5"/>
      <c r="N60"/>
      <c r="O60"/>
      <c r="P60"/>
      <c r="Q60"/>
      <c r="R60"/>
      <c r="S60"/>
      <c r="T60"/>
      <c r="U60"/>
      <c r="V60"/>
      <c r="W60"/>
      <c r="X60"/>
      <c r="Y60"/>
      <c r="Z60"/>
      <c r="AA60"/>
    </row>
    <row r="61" spans="1:27" s="13" customFormat="1">
      <c r="A61"/>
      <c r="B61"/>
      <c r="C61"/>
      <c r="E61"/>
      <c r="F61"/>
      <c r="G61"/>
      <c r="H61"/>
      <c r="I61"/>
      <c r="M61"/>
      <c r="N61"/>
      <c r="O61"/>
      <c r="P61"/>
      <c r="Q61"/>
      <c r="R61"/>
      <c r="S61"/>
      <c r="T61"/>
      <c r="U61"/>
      <c r="V61"/>
      <c r="W61"/>
      <c r="X61"/>
      <c r="Y61"/>
      <c r="Z61"/>
      <c r="AA61"/>
    </row>
    <row r="65" spans="1:27">
      <c r="W65" s="15">
        <v>0.28199999999999997</v>
      </c>
    </row>
    <row r="66" spans="1:27">
      <c r="T66" s="16">
        <v>0.25</v>
      </c>
      <c r="W66" s="16">
        <v>0.25</v>
      </c>
    </row>
    <row r="78" spans="1:27" s="13" customFormat="1">
      <c r="A78"/>
      <c r="B78"/>
      <c r="C78"/>
      <c r="E78"/>
      <c r="F78"/>
      <c r="G78"/>
      <c r="H78"/>
      <c r="I78"/>
      <c r="M78"/>
      <c r="N78"/>
      <c r="O78"/>
      <c r="P78"/>
      <c r="Q78"/>
      <c r="R78"/>
      <c r="S78"/>
      <c r="T78"/>
      <c r="U78"/>
      <c r="V78"/>
      <c r="W78"/>
      <c r="X78"/>
      <c r="Y78"/>
      <c r="Z78"/>
      <c r="AA78"/>
    </row>
    <row r="79" spans="1:27" s="13" customFormat="1">
      <c r="A79"/>
      <c r="B79"/>
      <c r="C79"/>
      <c r="E79"/>
      <c r="F79"/>
      <c r="G79"/>
      <c r="H79"/>
      <c r="I79"/>
      <c r="M79"/>
      <c r="N79"/>
      <c r="O79"/>
      <c r="P79"/>
      <c r="Q79"/>
      <c r="R79"/>
      <c r="S79"/>
      <c r="T79"/>
      <c r="U79"/>
      <c r="V79"/>
      <c r="W79"/>
      <c r="X79"/>
      <c r="Y79"/>
      <c r="Z79"/>
      <c r="AA79"/>
    </row>
    <row r="80" spans="1:27" s="13" customFormat="1">
      <c r="A80"/>
      <c r="B80"/>
      <c r="C80"/>
      <c r="E80"/>
      <c r="F80"/>
      <c r="G80"/>
      <c r="H80"/>
      <c r="I80"/>
      <c r="M80"/>
      <c r="N80"/>
      <c r="O80"/>
      <c r="P80"/>
      <c r="Q80"/>
      <c r="R80"/>
      <c r="S80"/>
      <c r="T80"/>
      <c r="U80"/>
      <c r="V80"/>
      <c r="W80"/>
      <c r="X80"/>
      <c r="Y80"/>
      <c r="Z80"/>
      <c r="AA80"/>
    </row>
    <row r="81" spans="1:27" s="13" customFormat="1">
      <c r="A81"/>
      <c r="B81"/>
      <c r="C81"/>
      <c r="E81"/>
      <c r="F81"/>
      <c r="G81"/>
      <c r="H81"/>
      <c r="I81"/>
      <c r="M81"/>
      <c r="N81"/>
      <c r="O81"/>
      <c r="P81"/>
      <c r="Q81"/>
      <c r="R81"/>
      <c r="S81"/>
      <c r="T81"/>
      <c r="U81"/>
      <c r="V81"/>
      <c r="W81"/>
      <c r="X81"/>
      <c r="Y81"/>
      <c r="Z81"/>
      <c r="AA81"/>
    </row>
    <row r="82" spans="1:27" s="13" customFormat="1">
      <c r="A82"/>
      <c r="B82"/>
      <c r="C82"/>
      <c r="E82"/>
      <c r="F82"/>
      <c r="G82"/>
      <c r="H82"/>
      <c r="I82"/>
      <c r="M82"/>
      <c r="N82"/>
      <c r="O82"/>
      <c r="P82"/>
      <c r="Q82"/>
      <c r="R82"/>
      <c r="S82"/>
      <c r="T82"/>
      <c r="U82"/>
      <c r="V82"/>
      <c r="W82"/>
      <c r="X82"/>
      <c r="Y82"/>
      <c r="Z82"/>
      <c r="AA82"/>
    </row>
    <row r="83" spans="1:27" s="13" customFormat="1">
      <c r="A83"/>
      <c r="B83"/>
      <c r="C83"/>
      <c r="E83"/>
      <c r="F83"/>
      <c r="G83"/>
      <c r="H83"/>
      <c r="I83"/>
      <c r="M83"/>
      <c r="N83"/>
      <c r="O83"/>
      <c r="P83"/>
      <c r="Q83"/>
      <c r="R83"/>
      <c r="S83"/>
      <c r="T83"/>
      <c r="U83"/>
      <c r="V83"/>
      <c r="W83"/>
      <c r="X83"/>
      <c r="Y83"/>
      <c r="Z83"/>
      <c r="AA83"/>
    </row>
    <row r="84" spans="1:27" s="13" customFormat="1">
      <c r="A84"/>
      <c r="B84"/>
      <c r="C84"/>
      <c r="E84"/>
      <c r="F84"/>
      <c r="G84"/>
      <c r="H84"/>
      <c r="I84"/>
      <c r="M84"/>
      <c r="N84"/>
      <c r="O84"/>
      <c r="P84"/>
      <c r="Q84"/>
      <c r="R84"/>
      <c r="S84"/>
      <c r="T84"/>
      <c r="U84"/>
      <c r="V84"/>
      <c r="W84"/>
      <c r="X84"/>
      <c r="Y84"/>
      <c r="Z84"/>
      <c r="AA84"/>
    </row>
    <row r="85" spans="1:27" s="13" customFormat="1">
      <c r="A85"/>
      <c r="B85"/>
      <c r="C85"/>
      <c r="E85"/>
      <c r="F85"/>
      <c r="G85"/>
      <c r="H85"/>
      <c r="I85"/>
      <c r="M85"/>
      <c r="N85"/>
      <c r="O85"/>
      <c r="P85"/>
      <c r="Q85"/>
      <c r="R85"/>
      <c r="S85"/>
      <c r="T85"/>
      <c r="U85"/>
      <c r="V85"/>
      <c r="W85"/>
      <c r="X85"/>
      <c r="Y85"/>
      <c r="Z85"/>
      <c r="AA85"/>
    </row>
    <row r="86" spans="1:27" s="13" customFormat="1">
      <c r="A86"/>
      <c r="B86"/>
      <c r="C86"/>
      <c r="E86"/>
      <c r="F86"/>
      <c r="G86"/>
      <c r="H86"/>
      <c r="I86"/>
      <c r="M86"/>
      <c r="N86"/>
      <c r="O86"/>
      <c r="P86"/>
      <c r="Q86"/>
      <c r="R86"/>
      <c r="S86"/>
      <c r="T86"/>
      <c r="U86"/>
      <c r="V86"/>
      <c r="W86"/>
      <c r="X86"/>
      <c r="Y86"/>
      <c r="Z86"/>
      <c r="AA86"/>
    </row>
    <row r="87" spans="1:27" s="13" customFormat="1">
      <c r="A87"/>
      <c r="B87"/>
      <c r="C87"/>
      <c r="E87"/>
      <c r="F87"/>
      <c r="G87"/>
      <c r="H87"/>
      <c r="I87"/>
      <c r="M87"/>
      <c r="N87"/>
      <c r="O87"/>
      <c r="P87"/>
      <c r="Q87"/>
      <c r="R87"/>
      <c r="S87"/>
      <c r="T87"/>
      <c r="U87"/>
      <c r="V87"/>
      <c r="W87"/>
      <c r="X87"/>
      <c r="Y87"/>
      <c r="Z87"/>
      <c r="AA87"/>
    </row>
    <row r="88" spans="1:27" s="13" customFormat="1">
      <c r="A88"/>
      <c r="B88"/>
      <c r="C88"/>
      <c r="E88"/>
      <c r="F88"/>
      <c r="G88"/>
      <c r="H88"/>
      <c r="I88"/>
      <c r="M88"/>
      <c r="N88"/>
      <c r="O88"/>
      <c r="P88"/>
      <c r="Q88"/>
      <c r="R88"/>
      <c r="S88"/>
      <c r="T88"/>
      <c r="U88"/>
      <c r="V88"/>
      <c r="W88"/>
      <c r="X88"/>
      <c r="Y88"/>
      <c r="Z88"/>
      <c r="AA88"/>
    </row>
    <row r="89" spans="1:27" s="13" customFormat="1">
      <c r="A89"/>
      <c r="B89"/>
      <c r="C89"/>
      <c r="E89"/>
      <c r="F89"/>
      <c r="G89"/>
      <c r="H89"/>
      <c r="I89"/>
      <c r="M89"/>
      <c r="N89"/>
      <c r="O89"/>
      <c r="P89"/>
      <c r="Q89"/>
      <c r="R89"/>
      <c r="S89"/>
      <c r="T89"/>
      <c r="U89"/>
      <c r="V89"/>
      <c r="W89"/>
      <c r="X89"/>
      <c r="Y89"/>
      <c r="Z89"/>
      <c r="AA89"/>
    </row>
    <row r="90" spans="1:27" s="13" customFormat="1">
      <c r="A90"/>
      <c r="B90"/>
      <c r="C90"/>
      <c r="E90"/>
      <c r="F90"/>
      <c r="G90"/>
      <c r="H90"/>
      <c r="I90"/>
      <c r="M90"/>
      <c r="N90"/>
      <c r="O90"/>
      <c r="P90"/>
      <c r="Q90"/>
      <c r="R90"/>
      <c r="S90"/>
      <c r="T90"/>
      <c r="U90"/>
      <c r="V90"/>
      <c r="W90"/>
      <c r="X90"/>
      <c r="Y90"/>
      <c r="Z90"/>
      <c r="AA90"/>
    </row>
    <row r="91" spans="1:27" s="13" customFormat="1">
      <c r="A91"/>
      <c r="B91"/>
      <c r="C91"/>
      <c r="E91"/>
      <c r="F91"/>
      <c r="G91"/>
      <c r="H91"/>
      <c r="I91"/>
      <c r="M91"/>
      <c r="N91"/>
      <c r="O91"/>
      <c r="P91"/>
      <c r="Q91"/>
      <c r="R91"/>
      <c r="S91"/>
      <c r="T91"/>
      <c r="U91"/>
      <c r="V91"/>
      <c r="W91"/>
      <c r="X91"/>
      <c r="Y91"/>
      <c r="Z91"/>
      <c r="AA91"/>
    </row>
    <row r="92" spans="1:27" s="13" customFormat="1">
      <c r="A92"/>
      <c r="B92"/>
      <c r="C92"/>
      <c r="E92"/>
      <c r="F92"/>
      <c r="G92"/>
      <c r="H92"/>
      <c r="I92"/>
      <c r="M92"/>
      <c r="N92"/>
      <c r="O92"/>
      <c r="P92"/>
      <c r="Q92"/>
      <c r="R92"/>
      <c r="S92"/>
      <c r="T92"/>
      <c r="U92"/>
      <c r="V92"/>
      <c r="W92"/>
      <c r="X92"/>
      <c r="Y92"/>
      <c r="Z92"/>
      <c r="AA92"/>
    </row>
    <row r="93" spans="1:27" s="13" customFormat="1">
      <c r="A93"/>
      <c r="B93"/>
      <c r="C93"/>
      <c r="E93"/>
      <c r="F93"/>
      <c r="G93"/>
      <c r="H93"/>
      <c r="I93"/>
      <c r="M93"/>
      <c r="N93"/>
      <c r="O93"/>
      <c r="P93"/>
      <c r="Q93"/>
      <c r="R93"/>
      <c r="S93"/>
      <c r="T93"/>
      <c r="U93"/>
      <c r="V93"/>
      <c r="W93"/>
      <c r="X93"/>
      <c r="Y93"/>
      <c r="Z93"/>
      <c r="AA93"/>
    </row>
    <row r="94" spans="1:27" s="13" customFormat="1">
      <c r="A94"/>
      <c r="B94"/>
      <c r="C94"/>
      <c r="E94"/>
      <c r="F94"/>
      <c r="G94"/>
      <c r="H94"/>
      <c r="I94"/>
      <c r="M94"/>
      <c r="N94"/>
      <c r="O94"/>
      <c r="P94"/>
      <c r="Q94"/>
      <c r="R94"/>
      <c r="S94"/>
      <c r="T94"/>
      <c r="U94"/>
      <c r="V94"/>
      <c r="W94"/>
      <c r="X94"/>
      <c r="Y94"/>
      <c r="Z94"/>
      <c r="AA94"/>
    </row>
    <row r="95" spans="1:27" s="13" customFormat="1">
      <c r="A95"/>
      <c r="B95"/>
      <c r="C95"/>
      <c r="E95"/>
      <c r="F95"/>
      <c r="G95"/>
      <c r="H95"/>
      <c r="I95"/>
      <c r="M95"/>
      <c r="N95"/>
      <c r="O95"/>
      <c r="P95"/>
      <c r="Q95"/>
      <c r="R95"/>
      <c r="S95"/>
      <c r="T95"/>
      <c r="U95"/>
      <c r="V95"/>
      <c r="W95"/>
      <c r="X95"/>
      <c r="Y95"/>
      <c r="Z95"/>
      <c r="AA95"/>
    </row>
    <row r="96" spans="1:27" s="13" customFormat="1">
      <c r="A96"/>
      <c r="B96"/>
      <c r="C96"/>
      <c r="E96"/>
      <c r="F96"/>
      <c r="G96"/>
      <c r="H96"/>
      <c r="I96"/>
      <c r="M96"/>
      <c r="N96"/>
      <c r="O96"/>
      <c r="P96"/>
      <c r="Q96"/>
      <c r="R96"/>
      <c r="S96"/>
      <c r="T96"/>
      <c r="U96"/>
      <c r="V96"/>
      <c r="W96"/>
      <c r="X96"/>
      <c r="Y96"/>
      <c r="Z96"/>
      <c r="AA96"/>
    </row>
    <row r="97" spans="1:27" s="13" customFormat="1">
      <c r="A97"/>
      <c r="B97"/>
      <c r="C97"/>
      <c r="E97"/>
      <c r="F97"/>
      <c r="G97"/>
      <c r="H97"/>
      <c r="I97"/>
      <c r="M97"/>
      <c r="N97"/>
      <c r="O97"/>
      <c r="P97"/>
      <c r="Q97"/>
      <c r="R97"/>
      <c r="S97"/>
      <c r="T97"/>
      <c r="U97"/>
      <c r="V97"/>
      <c r="W97"/>
      <c r="X97"/>
      <c r="Y97"/>
      <c r="Z97"/>
      <c r="AA97"/>
    </row>
    <row r="98" spans="1:27" s="13" customFormat="1">
      <c r="A98"/>
      <c r="B98"/>
      <c r="C98"/>
      <c r="E98"/>
      <c r="F98"/>
      <c r="G98"/>
      <c r="H98"/>
      <c r="I98"/>
      <c r="M98"/>
      <c r="N98"/>
      <c r="O98"/>
      <c r="P98"/>
      <c r="Q98"/>
      <c r="R98"/>
      <c r="S98"/>
      <c r="T98"/>
      <c r="U98"/>
      <c r="V98"/>
      <c r="W98"/>
      <c r="X98"/>
      <c r="Y98"/>
      <c r="Z98"/>
      <c r="AA98"/>
    </row>
  </sheetData>
  <mergeCells count="1">
    <mergeCell ref="M2:N4"/>
  </mergeCells>
  <pageMargins left="0.47" right="0" top="0.3" bottom="0" header="0.24" footer="0"/>
  <pageSetup paperSize="9" scale="91" orientation="portrait" r:id="rId1"/>
  <headerFooter alignWithMargins="0">
    <oddFooter>&amp;L&amp;12BS, &amp;D   LGC, &amp;T&amp;R&amp;"Arial,Fett"&amp;12&amp;P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2:AA88"/>
  <sheetViews>
    <sheetView showGridLines="0" zoomScale="70" zoomScaleNormal="70" workbookViewId="0">
      <selection activeCell="J25" sqref="J25"/>
    </sheetView>
  </sheetViews>
  <sheetFormatPr defaultColWidth="11.453125" defaultRowHeight="20.25" customHeight="1"/>
  <cols>
    <col min="1" max="1" width="1.6328125" style="274" customWidth="1"/>
    <col min="2" max="2" width="23.453125" style="274" customWidth="1"/>
    <col min="3" max="3" width="5.90625" style="274" customWidth="1"/>
    <col min="4" max="4" width="57.81640625" style="275" customWidth="1"/>
    <col min="5" max="5" width="2.36328125" style="502" customWidth="1"/>
    <col min="6" max="6" width="12.90625" style="274" customWidth="1"/>
    <col min="7" max="7" width="2.36328125" style="502" customWidth="1"/>
    <col min="8" max="8" width="12.90625" style="274" customWidth="1"/>
    <col min="9" max="9" width="2.36328125" style="502" customWidth="1"/>
    <col min="10" max="10" width="12.90625" style="274" customWidth="1"/>
    <col min="11" max="11" width="2.36328125" style="502" customWidth="1"/>
    <col min="12" max="12" width="14" style="274" customWidth="1"/>
    <col min="13" max="13" width="2.08984375" style="502" customWidth="1"/>
    <col min="14" max="14" width="14" style="274" customWidth="1"/>
    <col min="15" max="15" width="2.08984375" style="275" customWidth="1"/>
    <col min="16" max="16" width="9.08984375" style="275" customWidth="1"/>
    <col min="17" max="17" width="1.36328125" style="275" customWidth="1"/>
    <col min="18" max="18" width="14.36328125" style="274" customWidth="1"/>
    <col min="19" max="19" width="10.36328125" style="274" customWidth="1"/>
    <col min="20" max="20" width="1.90625" style="274" customWidth="1"/>
    <col min="21" max="21" width="4.453125" style="274" customWidth="1"/>
    <col min="22" max="16384" width="11.453125" style="274"/>
  </cols>
  <sheetData>
    <row r="2" spans="4:19" ht="20.25" customHeight="1">
      <c r="S2" s="628"/>
    </row>
    <row r="3" spans="4:19" ht="20.25" customHeight="1">
      <c r="S3" s="628"/>
    </row>
    <row r="4" spans="4:19" ht="19.75" customHeight="1">
      <c r="D4" s="442" t="s">
        <v>449</v>
      </c>
      <c r="E4" s="364"/>
      <c r="J4" s="271"/>
      <c r="K4" s="389"/>
      <c r="L4" s="271"/>
      <c r="M4" s="389"/>
      <c r="N4" s="271"/>
      <c r="P4" s="274"/>
      <c r="Q4" s="274"/>
    </row>
    <row r="5" spans="4:19" ht="19.75" customHeight="1">
      <c r="D5" s="388" t="s">
        <v>324</v>
      </c>
      <c r="E5" s="316"/>
      <c r="P5" s="274"/>
      <c r="Q5" s="274"/>
    </row>
    <row r="6" spans="4:19" ht="20.25" customHeight="1">
      <c r="D6" s="268"/>
      <c r="E6" s="316"/>
      <c r="P6" s="274"/>
      <c r="Q6" s="274"/>
    </row>
    <row r="7" spans="4:19" ht="20.25" customHeight="1">
      <c r="F7" s="436"/>
      <c r="G7" s="326"/>
      <c r="H7" s="854" t="s">
        <v>331</v>
      </c>
      <c r="I7" s="326"/>
      <c r="J7" s="856" t="s">
        <v>80</v>
      </c>
      <c r="K7" s="326"/>
      <c r="L7" s="855"/>
      <c r="M7" s="326"/>
      <c r="N7" s="857"/>
      <c r="O7" s="259"/>
      <c r="P7" s="274"/>
      <c r="Q7" s="274"/>
    </row>
    <row r="8" spans="4:19" ht="20.25" customHeight="1">
      <c r="D8" s="252" t="s">
        <v>0</v>
      </c>
      <c r="E8" s="316"/>
      <c r="F8" s="438">
        <v>2019</v>
      </c>
      <c r="G8" s="392"/>
      <c r="H8" s="855"/>
      <c r="I8" s="392"/>
      <c r="J8" s="856"/>
      <c r="K8" s="629"/>
      <c r="L8" s="855"/>
      <c r="M8" s="392"/>
      <c r="N8" s="857"/>
      <c r="O8" s="259"/>
      <c r="P8" s="274"/>
      <c r="Q8" s="274"/>
    </row>
    <row r="9" spans="4:19" ht="20.25" customHeight="1" thickBot="1">
      <c r="D9" s="300"/>
      <c r="E9" s="530"/>
      <c r="F9" s="302"/>
      <c r="H9" s="300"/>
      <c r="J9" s="302"/>
      <c r="L9" s="301"/>
      <c r="N9" s="301"/>
      <c r="P9" s="274"/>
      <c r="Q9" s="274"/>
    </row>
    <row r="10" spans="4:19" ht="20.25" customHeight="1">
      <c r="D10" s="303"/>
      <c r="E10" s="530"/>
      <c r="F10" s="446"/>
      <c r="H10" s="297"/>
      <c r="J10" s="446"/>
      <c r="L10" s="297"/>
      <c r="N10" s="297"/>
      <c r="P10" s="274"/>
      <c r="Q10" s="274"/>
    </row>
    <row r="11" spans="4:19" s="270" customFormat="1" ht="20.25" customHeight="1">
      <c r="D11" s="391" t="s">
        <v>15</v>
      </c>
      <c r="E11" s="513"/>
      <c r="F11" s="448">
        <v>4167</v>
      </c>
      <c r="G11" s="518"/>
      <c r="H11" s="630">
        <v>3755</v>
      </c>
      <c r="I11" s="518"/>
      <c r="J11" s="631">
        <v>10.972037283621837</v>
      </c>
      <c r="K11" s="632"/>
      <c r="L11" s="632"/>
      <c r="M11" s="632"/>
      <c r="N11" s="633"/>
      <c r="O11" s="453"/>
    </row>
    <row r="12" spans="4:19" s="270" customFormat="1" ht="20.25" customHeight="1">
      <c r="D12" s="298" t="s">
        <v>204</v>
      </c>
      <c r="E12" s="513"/>
      <c r="F12" s="448">
        <v>1371</v>
      </c>
      <c r="G12" s="518"/>
      <c r="H12" s="630">
        <v>1246</v>
      </c>
      <c r="I12" s="518"/>
      <c r="J12" s="631">
        <v>10.032102728731942</v>
      </c>
      <c r="K12" s="632"/>
      <c r="L12" s="632"/>
      <c r="M12" s="632"/>
      <c r="N12" s="633"/>
      <c r="O12" s="453"/>
    </row>
    <row r="13" spans="4:19" s="270" customFormat="1" ht="20.25" customHeight="1">
      <c r="D13" s="312" t="s">
        <v>205</v>
      </c>
      <c r="E13" s="516"/>
      <c r="F13" s="457">
        <v>32.901367890568757</v>
      </c>
      <c r="G13" s="425"/>
      <c r="H13" s="460">
        <v>33.182423435419437</v>
      </c>
      <c r="I13" s="390"/>
      <c r="J13" s="634"/>
      <c r="K13" s="635"/>
      <c r="L13" s="635"/>
      <c r="M13" s="635"/>
      <c r="N13" s="636"/>
      <c r="O13" s="637"/>
    </row>
    <row r="14" spans="4:19" s="270" customFormat="1" ht="20.25" customHeight="1">
      <c r="D14" s="298" t="s">
        <v>354</v>
      </c>
      <c r="E14" s="513"/>
      <c r="F14" s="448">
        <v>1347</v>
      </c>
      <c r="G14" s="518"/>
      <c r="H14" s="638">
        <v>1246</v>
      </c>
      <c r="I14" s="518"/>
      <c r="J14" s="631">
        <v>8.1059390048154079</v>
      </c>
      <c r="K14" s="635"/>
      <c r="L14" s="635"/>
      <c r="M14" s="635"/>
      <c r="N14" s="636"/>
      <c r="O14" s="637"/>
    </row>
    <row r="15" spans="4:19" s="270" customFormat="1" ht="20.25" customHeight="1">
      <c r="D15" s="312" t="s">
        <v>205</v>
      </c>
      <c r="E15" s="516"/>
      <c r="F15" s="457">
        <v>32.32541396688265</v>
      </c>
      <c r="G15" s="425"/>
      <c r="H15" s="460">
        <v>33.182423435419437</v>
      </c>
      <c r="I15" s="390"/>
      <c r="J15" s="634"/>
      <c r="K15" s="635"/>
      <c r="L15" s="635"/>
      <c r="M15" s="635"/>
      <c r="N15" s="636"/>
      <c r="O15" s="637"/>
    </row>
    <row r="16" spans="4:19" s="270" customFormat="1" ht="20.25" customHeight="1">
      <c r="D16" s="298" t="s">
        <v>228</v>
      </c>
      <c r="E16" s="513"/>
      <c r="F16" s="448">
        <v>1125</v>
      </c>
      <c r="G16" s="518"/>
      <c r="H16" s="630">
        <v>1020</v>
      </c>
      <c r="I16" s="518"/>
      <c r="J16" s="631">
        <v>10.294117647058822</v>
      </c>
      <c r="K16" s="632"/>
      <c r="L16" s="632"/>
      <c r="M16" s="632"/>
      <c r="N16" s="633"/>
      <c r="O16" s="453"/>
    </row>
    <row r="17" spans="4:18" s="270" customFormat="1" ht="20.25" customHeight="1">
      <c r="D17" s="312" t="s">
        <v>229</v>
      </c>
      <c r="E17" s="516"/>
      <c r="F17" s="457">
        <v>26.997840172786177</v>
      </c>
      <c r="G17" s="639"/>
      <c r="H17" s="460">
        <v>27.163781624500665</v>
      </c>
      <c r="I17" s="516"/>
      <c r="J17" s="634"/>
      <c r="K17" s="635"/>
      <c r="L17" s="635"/>
      <c r="M17" s="635"/>
      <c r="N17" s="636"/>
      <c r="O17" s="277"/>
    </row>
    <row r="18" spans="4:18" s="270" customFormat="1" ht="20.25" customHeight="1">
      <c r="D18" s="298" t="s">
        <v>356</v>
      </c>
      <c r="E18" s="513"/>
      <c r="F18" s="448">
        <v>1123</v>
      </c>
      <c r="G18" s="518"/>
      <c r="H18" s="638">
        <v>1020</v>
      </c>
      <c r="I18" s="518"/>
      <c r="J18" s="631">
        <v>10.098039215686274</v>
      </c>
      <c r="K18" s="635"/>
      <c r="L18" s="635"/>
      <c r="M18" s="635"/>
      <c r="N18" s="636"/>
      <c r="O18" s="277"/>
    </row>
    <row r="19" spans="4:18" s="270" customFormat="1" ht="20.25" customHeight="1">
      <c r="D19" s="312" t="s">
        <v>229</v>
      </c>
      <c r="E19" s="516"/>
      <c r="F19" s="457">
        <v>26.949844012479002</v>
      </c>
      <c r="G19" s="639"/>
      <c r="H19" s="460">
        <v>27.163781624500665</v>
      </c>
      <c r="I19" s="516"/>
      <c r="J19" s="634"/>
      <c r="K19" s="635"/>
      <c r="L19" s="635"/>
      <c r="M19" s="635"/>
      <c r="N19" s="636"/>
      <c r="O19" s="277"/>
    </row>
    <row r="20" spans="4:18" s="270" customFormat="1" ht="20.25" customHeight="1">
      <c r="D20" s="640"/>
      <c r="E20" s="502"/>
      <c r="F20" s="641"/>
      <c r="G20" s="502"/>
      <c r="H20" s="632"/>
      <c r="I20" s="502"/>
      <c r="J20" s="641"/>
      <c r="K20" s="632"/>
      <c r="L20" s="632"/>
      <c r="M20" s="632"/>
      <c r="N20" s="633"/>
      <c r="O20" s="277"/>
    </row>
    <row r="21" spans="4:18" ht="20.25" customHeight="1">
      <c r="D21" s="266"/>
      <c r="E21" s="530"/>
      <c r="F21" s="642"/>
      <c r="G21" s="643"/>
      <c r="H21" s="642"/>
      <c r="I21" s="643"/>
      <c r="J21" s="497"/>
      <c r="K21" s="530"/>
      <c r="L21" s="497"/>
      <c r="M21" s="530"/>
      <c r="N21" s="497"/>
      <c r="O21" s="497"/>
      <c r="P21" s="274"/>
      <c r="Q21" s="274"/>
    </row>
    <row r="22" spans="4:18" ht="19.75" customHeight="1">
      <c r="D22" s="858" t="s">
        <v>458</v>
      </c>
      <c r="E22" s="859"/>
      <c r="F22" s="859"/>
      <c r="G22" s="859"/>
      <c r="H22" s="859"/>
      <c r="I22" s="859"/>
      <c r="J22" s="859"/>
      <c r="K22" s="648"/>
      <c r="L22" s="648"/>
      <c r="M22" s="648"/>
      <c r="N22" s="648"/>
      <c r="O22" s="497"/>
      <c r="R22" s="642"/>
    </row>
    <row r="23" spans="4:18" ht="19.75" customHeight="1">
      <c r="D23" s="859"/>
      <c r="E23" s="859"/>
      <c r="F23" s="859"/>
      <c r="G23" s="859"/>
      <c r="H23" s="859"/>
      <c r="I23" s="859"/>
      <c r="J23" s="859"/>
      <c r="K23" s="530"/>
      <c r="L23" s="498"/>
      <c r="M23" s="530"/>
      <c r="N23" s="498"/>
      <c r="O23" s="497"/>
      <c r="R23" s="453"/>
    </row>
    <row r="24" spans="4:18" ht="20.25" customHeight="1">
      <c r="D24" s="644"/>
      <c r="F24" s="453"/>
      <c r="G24" s="516"/>
      <c r="H24" s="453"/>
      <c r="I24" s="516"/>
      <c r="J24" s="498"/>
      <c r="K24" s="530"/>
      <c r="L24" s="498"/>
      <c r="M24" s="530"/>
      <c r="N24" s="498"/>
      <c r="O24" s="497"/>
      <c r="R24" s="453"/>
    </row>
    <row r="25" spans="4:18" ht="20.25" customHeight="1">
      <c r="D25" s="644"/>
      <c r="E25" s="547"/>
      <c r="F25" s="490"/>
      <c r="G25" s="513"/>
      <c r="H25" s="453"/>
      <c r="I25" s="516"/>
      <c r="J25" s="488"/>
      <c r="K25" s="547"/>
      <c r="L25" s="488"/>
      <c r="M25" s="547"/>
      <c r="N25" s="488"/>
      <c r="O25" s="489"/>
      <c r="R25" s="453"/>
    </row>
    <row r="26" spans="4:18" ht="20.25" customHeight="1">
      <c r="D26" s="644"/>
      <c r="E26" s="530"/>
      <c r="F26" s="499"/>
      <c r="G26" s="516"/>
      <c r="H26" s="500"/>
      <c r="I26" s="643"/>
      <c r="J26" s="498"/>
      <c r="K26" s="530"/>
      <c r="L26" s="498"/>
      <c r="M26" s="530"/>
      <c r="N26" s="498"/>
      <c r="O26" s="497"/>
      <c r="R26" s="490"/>
    </row>
    <row r="27" spans="4:18" ht="20.25" customHeight="1">
      <c r="D27" s="645"/>
      <c r="E27" s="530"/>
      <c r="F27" s="453"/>
      <c r="G27" s="516"/>
      <c r="H27" s="453"/>
      <c r="I27" s="516"/>
      <c r="J27" s="498"/>
      <c r="K27" s="530"/>
      <c r="L27" s="498"/>
      <c r="M27" s="530"/>
      <c r="N27" s="498"/>
      <c r="O27" s="497"/>
      <c r="R27" s="499"/>
    </row>
    <row r="28" spans="4:18" ht="20.25" customHeight="1">
      <c r="D28" s="497"/>
      <c r="E28" s="530"/>
      <c r="F28" s="499"/>
      <c r="G28" s="516"/>
      <c r="H28" s="500"/>
      <c r="I28" s="643"/>
      <c r="J28" s="498"/>
      <c r="K28" s="530"/>
      <c r="L28" s="498"/>
      <c r="M28" s="530"/>
      <c r="N28" s="498"/>
      <c r="O28" s="497"/>
      <c r="R28" s="453"/>
    </row>
    <row r="29" spans="4:18" ht="20.25" customHeight="1">
      <c r="D29" s="497"/>
      <c r="E29" s="530"/>
      <c r="F29" s="499"/>
      <c r="G29" s="516"/>
      <c r="H29" s="500"/>
      <c r="I29" s="643"/>
      <c r="J29" s="498"/>
      <c r="K29" s="530"/>
      <c r="L29" s="498"/>
      <c r="M29" s="530"/>
      <c r="N29" s="498"/>
      <c r="O29" s="497"/>
      <c r="R29" s="499"/>
    </row>
    <row r="30" spans="4:18" ht="20.25" customHeight="1">
      <c r="D30" s="497"/>
      <c r="E30" s="530"/>
      <c r="F30" s="499"/>
      <c r="G30" s="516"/>
      <c r="H30" s="500"/>
      <c r="I30" s="643"/>
      <c r="J30" s="498"/>
      <c r="K30" s="530"/>
      <c r="L30" s="498"/>
      <c r="M30" s="530"/>
      <c r="N30" s="498"/>
      <c r="O30" s="497"/>
      <c r="R30" s="499"/>
    </row>
    <row r="31" spans="4:18" ht="20.25" customHeight="1">
      <c r="D31" s="497"/>
      <c r="E31" s="530"/>
      <c r="F31" s="499"/>
      <c r="G31" s="516"/>
      <c r="H31" s="500"/>
      <c r="I31" s="643"/>
      <c r="J31" s="498"/>
      <c r="K31" s="530"/>
      <c r="L31" s="498"/>
      <c r="M31" s="530"/>
      <c r="N31" s="498"/>
      <c r="O31" s="497"/>
      <c r="R31" s="499"/>
    </row>
    <row r="32" spans="4:18" ht="20.25" customHeight="1">
      <c r="D32" s="497"/>
      <c r="E32" s="530"/>
      <c r="F32" s="499"/>
      <c r="G32" s="516"/>
      <c r="H32" s="500"/>
      <c r="I32" s="643"/>
      <c r="J32" s="498"/>
      <c r="K32" s="530"/>
      <c r="L32" s="498"/>
      <c r="M32" s="530"/>
      <c r="N32" s="498"/>
      <c r="O32" s="497"/>
      <c r="R32" s="499"/>
    </row>
    <row r="33" spans="1:27" ht="20.25" customHeight="1">
      <c r="D33" s="497"/>
      <c r="E33" s="530"/>
      <c r="F33" s="499"/>
      <c r="G33" s="516"/>
      <c r="H33" s="500"/>
      <c r="I33" s="643"/>
      <c r="J33" s="498"/>
      <c r="K33" s="530"/>
      <c r="L33" s="498"/>
      <c r="M33" s="530"/>
      <c r="N33" s="498"/>
      <c r="O33" s="497"/>
      <c r="R33" s="499"/>
    </row>
    <row r="34" spans="1:27" ht="20.25" customHeight="1">
      <c r="D34" s="497"/>
      <c r="E34" s="530"/>
      <c r="F34" s="499"/>
      <c r="G34" s="516"/>
      <c r="H34" s="500"/>
      <c r="I34" s="643"/>
      <c r="J34" s="498"/>
      <c r="K34" s="530"/>
      <c r="L34" s="498"/>
      <c r="M34" s="530"/>
      <c r="N34" s="498"/>
      <c r="O34" s="497"/>
      <c r="R34" s="499"/>
      <c r="U34" s="275"/>
    </row>
    <row r="35" spans="1:27" ht="20.25" customHeight="1">
      <c r="D35" s="497"/>
      <c r="E35" s="530"/>
      <c r="F35" s="499"/>
      <c r="G35" s="516"/>
      <c r="H35" s="500"/>
      <c r="I35" s="643"/>
      <c r="J35" s="498"/>
      <c r="K35" s="530"/>
      <c r="L35" s="498"/>
      <c r="M35" s="530"/>
      <c r="N35" s="498"/>
      <c r="O35" s="497"/>
      <c r="R35" s="499"/>
    </row>
    <row r="36" spans="1:27" s="275" customFormat="1" ht="20.25" customHeight="1">
      <c r="A36" s="274"/>
      <c r="B36" s="274"/>
      <c r="C36" s="274"/>
      <c r="D36" s="497"/>
      <c r="E36" s="530"/>
      <c r="F36" s="499"/>
      <c r="G36" s="516"/>
      <c r="H36" s="500"/>
      <c r="I36" s="643"/>
      <c r="J36" s="498"/>
      <c r="K36" s="530"/>
      <c r="L36" s="498"/>
      <c r="M36" s="530"/>
      <c r="N36" s="498"/>
      <c r="O36" s="497"/>
      <c r="R36" s="499"/>
      <c r="S36" s="274"/>
      <c r="T36" s="274"/>
      <c r="U36" s="274"/>
      <c r="V36" s="274"/>
      <c r="W36" s="274"/>
      <c r="X36" s="274"/>
      <c r="Y36" s="274"/>
      <c r="Z36" s="274"/>
      <c r="AA36" s="274"/>
    </row>
    <row r="37" spans="1:27" s="275" customFormat="1" ht="20.25" customHeight="1">
      <c r="A37" s="274"/>
      <c r="B37" s="274"/>
      <c r="C37" s="274"/>
      <c r="D37" s="497"/>
      <c r="E37" s="530"/>
      <c r="F37" s="499"/>
      <c r="G37" s="516"/>
      <c r="H37" s="500"/>
      <c r="I37" s="643"/>
      <c r="J37" s="498"/>
      <c r="K37" s="530"/>
      <c r="L37" s="498"/>
      <c r="M37" s="530"/>
      <c r="N37" s="498"/>
      <c r="O37" s="497"/>
      <c r="R37" s="499"/>
      <c r="S37" s="274"/>
      <c r="T37" s="274"/>
      <c r="U37" s="274"/>
      <c r="V37" s="274"/>
      <c r="W37" s="274"/>
      <c r="X37" s="274"/>
      <c r="Y37" s="274"/>
      <c r="Z37" s="274"/>
      <c r="AA37" s="274"/>
    </row>
    <row r="38" spans="1:27" s="275" customFormat="1" ht="20.25" customHeight="1">
      <c r="A38" s="274"/>
      <c r="B38" s="274"/>
      <c r="C38" s="274"/>
      <c r="D38" s="497"/>
      <c r="E38" s="530"/>
      <c r="F38" s="499"/>
      <c r="G38" s="516"/>
      <c r="H38" s="500"/>
      <c r="I38" s="643"/>
      <c r="J38" s="498"/>
      <c r="K38" s="530"/>
      <c r="L38" s="498"/>
      <c r="M38" s="530"/>
      <c r="N38" s="498"/>
      <c r="O38" s="497"/>
      <c r="R38" s="499"/>
      <c r="S38" s="274"/>
      <c r="T38" s="274"/>
      <c r="U38" s="274"/>
      <c r="V38" s="274"/>
      <c r="W38" s="274"/>
      <c r="X38" s="274"/>
      <c r="Y38" s="274"/>
      <c r="Z38" s="274"/>
      <c r="AA38" s="274"/>
    </row>
    <row r="39" spans="1:27" s="275" customFormat="1" ht="20.25" customHeight="1">
      <c r="A39" s="274"/>
      <c r="B39" s="274"/>
      <c r="C39" s="274"/>
      <c r="D39" s="497"/>
      <c r="E39" s="530"/>
      <c r="F39" s="499"/>
      <c r="G39" s="516"/>
      <c r="H39" s="500"/>
      <c r="I39" s="643"/>
      <c r="J39" s="498"/>
      <c r="K39" s="530"/>
      <c r="L39" s="498"/>
      <c r="M39" s="530"/>
      <c r="N39" s="498"/>
      <c r="O39" s="497"/>
      <c r="R39" s="499"/>
      <c r="S39" s="274"/>
      <c r="T39" s="274"/>
      <c r="U39" s="274"/>
      <c r="V39" s="274"/>
      <c r="W39" s="274"/>
      <c r="X39" s="274"/>
      <c r="Y39" s="274"/>
      <c r="Z39" s="274"/>
      <c r="AA39" s="274"/>
    </row>
    <row r="40" spans="1:27" s="275" customFormat="1" ht="20.25" customHeight="1">
      <c r="A40" s="274"/>
      <c r="B40" s="274"/>
      <c r="C40" s="274"/>
      <c r="D40" s="497"/>
      <c r="E40" s="530"/>
      <c r="F40" s="499"/>
      <c r="G40" s="516"/>
      <c r="H40" s="500"/>
      <c r="I40" s="643"/>
      <c r="J40" s="498"/>
      <c r="K40" s="530"/>
      <c r="L40" s="498"/>
      <c r="M40" s="530"/>
      <c r="N40" s="498"/>
      <c r="O40" s="497"/>
      <c r="R40" s="499"/>
      <c r="S40" s="274"/>
      <c r="T40" s="274"/>
      <c r="U40" s="274"/>
      <c r="V40" s="274"/>
      <c r="W40" s="274"/>
      <c r="X40" s="274"/>
      <c r="Y40" s="274"/>
      <c r="Z40" s="274"/>
      <c r="AA40" s="274"/>
    </row>
    <row r="41" spans="1:27" s="275" customFormat="1" ht="20.25" customHeight="1">
      <c r="A41" s="274"/>
      <c r="B41" s="274"/>
      <c r="C41" s="274"/>
      <c r="D41" s="497"/>
      <c r="E41" s="530"/>
      <c r="F41" s="499"/>
      <c r="G41" s="516"/>
      <c r="H41" s="500"/>
      <c r="I41" s="643"/>
      <c r="J41" s="498"/>
      <c r="K41" s="530"/>
      <c r="L41" s="498"/>
      <c r="M41" s="530"/>
      <c r="N41" s="498"/>
      <c r="O41" s="497"/>
      <c r="R41" s="499"/>
      <c r="S41" s="274"/>
      <c r="T41" s="274"/>
      <c r="U41" s="274"/>
      <c r="V41" s="274"/>
      <c r="W41" s="274"/>
      <c r="X41" s="274"/>
      <c r="Y41" s="274"/>
      <c r="Z41" s="274"/>
      <c r="AA41" s="274"/>
    </row>
    <row r="42" spans="1:27" s="275" customFormat="1" ht="20.25" customHeight="1">
      <c r="A42" s="274"/>
      <c r="B42" s="274"/>
      <c r="C42" s="274"/>
      <c r="D42" s="497"/>
      <c r="E42" s="530"/>
      <c r="F42" s="499"/>
      <c r="G42" s="516"/>
      <c r="H42" s="500"/>
      <c r="I42" s="643"/>
      <c r="J42" s="498"/>
      <c r="K42" s="530"/>
      <c r="L42" s="498"/>
      <c r="M42" s="530"/>
      <c r="N42" s="498"/>
      <c r="O42" s="497"/>
      <c r="R42" s="499"/>
      <c r="S42" s="274"/>
      <c r="T42" s="274"/>
      <c r="U42" s="274"/>
      <c r="V42" s="274"/>
      <c r="W42" s="274"/>
      <c r="X42" s="274"/>
      <c r="Y42" s="274"/>
      <c r="Z42" s="274"/>
      <c r="AA42" s="274"/>
    </row>
    <row r="43" spans="1:27" s="275" customFormat="1" ht="20.25" customHeight="1">
      <c r="A43" s="274"/>
      <c r="B43" s="274"/>
      <c r="C43" s="274"/>
      <c r="D43" s="497"/>
      <c r="E43" s="530"/>
      <c r="F43" s="499"/>
      <c r="G43" s="516"/>
      <c r="H43" s="500"/>
      <c r="I43" s="643"/>
      <c r="J43" s="498"/>
      <c r="K43" s="530"/>
      <c r="L43" s="498"/>
      <c r="M43" s="530"/>
      <c r="N43" s="498"/>
      <c r="O43" s="497"/>
      <c r="R43" s="499"/>
      <c r="S43" s="274"/>
      <c r="T43" s="274"/>
      <c r="U43" s="274"/>
      <c r="V43" s="274"/>
      <c r="W43" s="274"/>
      <c r="X43" s="274"/>
      <c r="Y43" s="274"/>
      <c r="Z43" s="274"/>
      <c r="AA43" s="274"/>
    </row>
    <row r="44" spans="1:27" s="275" customFormat="1" ht="20.25" customHeight="1">
      <c r="A44" s="274"/>
      <c r="B44" s="274"/>
      <c r="C44" s="274"/>
      <c r="D44" s="497"/>
      <c r="E44" s="530"/>
      <c r="F44" s="499"/>
      <c r="G44" s="516"/>
      <c r="H44" s="500"/>
      <c r="I44" s="643"/>
      <c r="J44" s="498"/>
      <c r="K44" s="530"/>
      <c r="L44" s="498"/>
      <c r="M44" s="530"/>
      <c r="N44" s="498"/>
      <c r="O44" s="497"/>
      <c r="R44" s="499"/>
      <c r="S44" s="274"/>
      <c r="T44" s="274"/>
      <c r="U44" s="274"/>
      <c r="V44" s="274"/>
      <c r="W44" s="274"/>
      <c r="X44" s="274"/>
      <c r="Y44" s="274"/>
      <c r="Z44" s="274"/>
      <c r="AA44" s="274"/>
    </row>
    <row r="45" spans="1:27" s="275" customFormat="1" ht="20.25" customHeight="1">
      <c r="A45" s="274"/>
      <c r="B45" s="274"/>
      <c r="C45" s="274"/>
      <c r="D45" s="497"/>
      <c r="E45" s="530"/>
      <c r="F45" s="499"/>
      <c r="G45" s="516"/>
      <c r="H45" s="500"/>
      <c r="I45" s="643"/>
      <c r="J45" s="498"/>
      <c r="K45" s="530"/>
      <c r="L45" s="498"/>
      <c r="M45" s="530"/>
      <c r="N45" s="498"/>
      <c r="O45" s="497"/>
      <c r="R45" s="499"/>
      <c r="S45" s="274"/>
      <c r="T45" s="274"/>
      <c r="U45" s="274"/>
      <c r="V45" s="274"/>
      <c r="W45" s="274"/>
      <c r="X45" s="274"/>
      <c r="Y45" s="274"/>
      <c r="Z45" s="274"/>
      <c r="AA45" s="274"/>
    </row>
    <row r="46" spans="1:27" s="275" customFormat="1" ht="20.25" customHeight="1">
      <c r="A46" s="274"/>
      <c r="B46" s="274"/>
      <c r="C46" s="274"/>
      <c r="D46" s="497"/>
      <c r="E46" s="530"/>
      <c r="F46" s="499"/>
      <c r="G46" s="516"/>
      <c r="H46" s="500"/>
      <c r="I46" s="643"/>
      <c r="J46" s="498"/>
      <c r="K46" s="530"/>
      <c r="L46" s="498"/>
      <c r="M46" s="530"/>
      <c r="N46" s="498"/>
      <c r="O46" s="497"/>
      <c r="R46" s="499"/>
      <c r="S46" s="274"/>
      <c r="T46" s="274"/>
      <c r="U46" s="274"/>
      <c r="V46" s="274"/>
      <c r="W46" s="274"/>
      <c r="X46" s="274"/>
      <c r="Y46" s="274"/>
      <c r="Z46" s="274"/>
      <c r="AA46" s="274"/>
    </row>
    <row r="47" spans="1:27" s="275" customFormat="1" ht="20.25" customHeight="1">
      <c r="A47" s="274"/>
      <c r="B47" s="274"/>
      <c r="C47" s="274"/>
      <c r="D47" s="497"/>
      <c r="E47" s="530"/>
      <c r="F47" s="499"/>
      <c r="G47" s="516"/>
      <c r="H47" s="500"/>
      <c r="I47" s="643"/>
      <c r="J47" s="498"/>
      <c r="K47" s="530"/>
      <c r="L47" s="498"/>
      <c r="M47" s="530"/>
      <c r="N47" s="498"/>
      <c r="O47" s="497"/>
      <c r="R47" s="499"/>
      <c r="S47" s="274"/>
      <c r="T47" s="274"/>
      <c r="U47" s="274"/>
      <c r="V47" s="274"/>
      <c r="W47" s="274"/>
      <c r="X47" s="274"/>
      <c r="Y47" s="274"/>
      <c r="Z47" s="274"/>
      <c r="AA47" s="274"/>
    </row>
    <row r="48" spans="1:27" s="275" customFormat="1" ht="20.25" customHeight="1">
      <c r="A48" s="274"/>
      <c r="B48" s="274"/>
      <c r="C48" s="274"/>
      <c r="D48" s="497"/>
      <c r="E48" s="530"/>
      <c r="F48" s="499"/>
      <c r="G48" s="516"/>
      <c r="H48" s="500"/>
      <c r="I48" s="643"/>
      <c r="J48" s="498"/>
      <c r="K48" s="530"/>
      <c r="L48" s="498"/>
      <c r="M48" s="530"/>
      <c r="N48" s="498"/>
      <c r="O48" s="497"/>
      <c r="R48" s="499"/>
      <c r="S48" s="274"/>
      <c r="T48" s="274"/>
      <c r="U48" s="274"/>
      <c r="V48" s="274"/>
      <c r="W48" s="274"/>
      <c r="X48" s="274"/>
      <c r="Y48" s="274"/>
      <c r="Z48" s="274"/>
      <c r="AA48" s="274"/>
    </row>
    <row r="49" spans="1:27" s="275" customFormat="1" ht="20.25" customHeight="1">
      <c r="A49" s="274"/>
      <c r="B49" s="274"/>
      <c r="C49" s="274"/>
      <c r="D49" s="497"/>
      <c r="E49" s="530"/>
      <c r="F49" s="499"/>
      <c r="G49" s="516"/>
      <c r="H49" s="500"/>
      <c r="I49" s="643"/>
      <c r="J49" s="498"/>
      <c r="K49" s="530"/>
      <c r="L49" s="498"/>
      <c r="M49" s="530"/>
      <c r="N49" s="498"/>
      <c r="O49" s="497"/>
      <c r="R49" s="499"/>
      <c r="S49" s="274"/>
      <c r="T49" s="274"/>
      <c r="U49" s="274"/>
      <c r="V49" s="274"/>
      <c r="W49" s="274"/>
      <c r="X49" s="274"/>
      <c r="Y49" s="274"/>
      <c r="Z49" s="274"/>
      <c r="AA49" s="274"/>
    </row>
    <row r="50" spans="1:27" s="275" customFormat="1" ht="20.25" customHeight="1">
      <c r="A50" s="274"/>
      <c r="B50" s="274"/>
      <c r="C50" s="274"/>
      <c r="E50" s="502"/>
      <c r="F50" s="274"/>
      <c r="G50" s="502"/>
      <c r="H50" s="274"/>
      <c r="I50" s="502"/>
      <c r="J50" s="274"/>
      <c r="K50" s="502"/>
      <c r="L50" s="274"/>
      <c r="M50" s="502"/>
      <c r="N50" s="274"/>
      <c r="R50" s="499"/>
      <c r="S50" s="274"/>
      <c r="T50" s="274"/>
      <c r="U50" s="274"/>
      <c r="V50" s="274"/>
      <c r="W50" s="274"/>
      <c r="X50" s="274"/>
      <c r="Y50" s="274"/>
      <c r="Z50" s="274"/>
      <c r="AA50" s="274"/>
    </row>
    <row r="51" spans="1:27" s="275" customFormat="1" ht="20.25" customHeight="1">
      <c r="A51" s="274"/>
      <c r="B51" s="274"/>
      <c r="C51" s="274"/>
      <c r="E51" s="502"/>
      <c r="F51" s="274"/>
      <c r="G51" s="502"/>
      <c r="H51" s="274"/>
      <c r="I51" s="502"/>
      <c r="J51" s="274"/>
      <c r="K51" s="502"/>
      <c r="L51" s="274"/>
      <c r="M51" s="502"/>
      <c r="N51" s="274"/>
      <c r="R51" s="274"/>
      <c r="S51" s="274"/>
      <c r="T51" s="274"/>
      <c r="U51" s="274"/>
      <c r="V51" s="274"/>
      <c r="W51" s="274"/>
      <c r="X51" s="274"/>
      <c r="Y51" s="274"/>
      <c r="Z51" s="274"/>
      <c r="AA51" s="274"/>
    </row>
    <row r="55" spans="1:27" ht="20.25" customHeight="1">
      <c r="W55" s="646">
        <v>0.28199999999999997</v>
      </c>
    </row>
    <row r="56" spans="1:27" ht="20.25" customHeight="1">
      <c r="W56" s="647">
        <v>0.25</v>
      </c>
    </row>
    <row r="68" spans="1:27" s="275" customFormat="1" ht="20.25" customHeight="1">
      <c r="A68" s="274"/>
      <c r="B68" s="274"/>
      <c r="C68" s="274"/>
      <c r="E68" s="502"/>
      <c r="F68" s="274"/>
      <c r="G68" s="502"/>
      <c r="H68" s="274"/>
      <c r="I68" s="502"/>
      <c r="J68" s="274"/>
      <c r="K68" s="502"/>
      <c r="L68" s="274"/>
      <c r="M68" s="502"/>
      <c r="N68" s="274"/>
      <c r="R68" s="274"/>
      <c r="S68" s="274"/>
      <c r="T68" s="274"/>
      <c r="U68" s="274"/>
      <c r="V68" s="274"/>
      <c r="W68" s="274"/>
      <c r="X68" s="274"/>
      <c r="Y68" s="274"/>
      <c r="Z68" s="274"/>
      <c r="AA68" s="274"/>
    </row>
    <row r="69" spans="1:27" s="275" customFormat="1" ht="20.25" customHeight="1">
      <c r="A69" s="274"/>
      <c r="B69" s="274"/>
      <c r="C69" s="274"/>
      <c r="E69" s="502"/>
      <c r="F69" s="274"/>
      <c r="G69" s="502"/>
      <c r="H69" s="274"/>
      <c r="I69" s="502"/>
      <c r="J69" s="274"/>
      <c r="K69" s="502"/>
      <c r="L69" s="274"/>
      <c r="M69" s="502"/>
      <c r="N69" s="274"/>
      <c r="R69" s="274"/>
      <c r="S69" s="274"/>
      <c r="T69" s="274"/>
      <c r="U69" s="274"/>
      <c r="V69" s="274"/>
      <c r="W69" s="274"/>
      <c r="X69" s="274"/>
      <c r="Y69" s="274"/>
      <c r="Z69" s="274"/>
      <c r="AA69" s="274"/>
    </row>
    <row r="70" spans="1:27" s="275" customFormat="1" ht="20.25" customHeight="1">
      <c r="A70" s="274"/>
      <c r="B70" s="274"/>
      <c r="C70" s="274"/>
      <c r="E70" s="502"/>
      <c r="F70" s="274"/>
      <c r="G70" s="502"/>
      <c r="H70" s="274"/>
      <c r="I70" s="502"/>
      <c r="J70" s="274"/>
      <c r="K70" s="502"/>
      <c r="L70" s="274"/>
      <c r="M70" s="502"/>
      <c r="N70" s="274"/>
      <c r="R70" s="274"/>
      <c r="S70" s="274"/>
      <c r="T70" s="274"/>
      <c r="U70" s="274"/>
      <c r="V70" s="274"/>
      <c r="W70" s="274"/>
      <c r="X70" s="274"/>
      <c r="Y70" s="274"/>
      <c r="Z70" s="274"/>
      <c r="AA70" s="274"/>
    </row>
    <row r="71" spans="1:27" s="275" customFormat="1" ht="20.25" customHeight="1">
      <c r="A71" s="274"/>
      <c r="B71" s="274"/>
      <c r="C71" s="274"/>
      <c r="E71" s="502"/>
      <c r="F71" s="274"/>
      <c r="G71" s="502"/>
      <c r="H71" s="274"/>
      <c r="I71" s="502"/>
      <c r="J71" s="274"/>
      <c r="K71" s="502"/>
      <c r="L71" s="274"/>
      <c r="M71" s="502"/>
      <c r="N71" s="274"/>
      <c r="R71" s="274"/>
      <c r="S71" s="274"/>
      <c r="T71" s="274"/>
      <c r="U71" s="274"/>
      <c r="V71" s="274"/>
      <c r="W71" s="274"/>
      <c r="X71" s="274"/>
      <c r="Y71" s="274"/>
      <c r="Z71" s="274"/>
      <c r="AA71" s="274"/>
    </row>
    <row r="72" spans="1:27" s="275" customFormat="1" ht="20.25" customHeight="1">
      <c r="A72" s="274"/>
      <c r="B72" s="274"/>
      <c r="C72" s="274"/>
      <c r="E72" s="502"/>
      <c r="F72" s="274"/>
      <c r="G72" s="502"/>
      <c r="H72" s="274"/>
      <c r="I72" s="502"/>
      <c r="J72" s="274"/>
      <c r="K72" s="502"/>
      <c r="L72" s="274"/>
      <c r="M72" s="502"/>
      <c r="N72" s="274"/>
      <c r="R72" s="274"/>
      <c r="S72" s="274"/>
      <c r="T72" s="274"/>
      <c r="U72" s="274"/>
      <c r="V72" s="274"/>
      <c r="W72" s="274"/>
      <c r="X72" s="274"/>
      <c r="Y72" s="274"/>
      <c r="Z72" s="274"/>
      <c r="AA72" s="274"/>
    </row>
    <row r="73" spans="1:27" s="275" customFormat="1" ht="20.25" customHeight="1">
      <c r="A73" s="274"/>
      <c r="B73" s="274"/>
      <c r="C73" s="274"/>
      <c r="E73" s="502"/>
      <c r="F73" s="274"/>
      <c r="G73" s="502"/>
      <c r="H73" s="274"/>
      <c r="I73" s="502"/>
      <c r="J73" s="274"/>
      <c r="K73" s="502"/>
      <c r="L73" s="274"/>
      <c r="M73" s="502"/>
      <c r="N73" s="274"/>
      <c r="R73" s="274"/>
      <c r="S73" s="274"/>
      <c r="T73" s="274"/>
      <c r="U73" s="274"/>
      <c r="V73" s="274"/>
      <c r="W73" s="274"/>
      <c r="X73" s="274"/>
      <c r="Y73" s="274"/>
      <c r="Z73" s="274"/>
      <c r="AA73" s="274"/>
    </row>
    <row r="74" spans="1:27" s="275" customFormat="1" ht="20.25" customHeight="1">
      <c r="A74" s="274"/>
      <c r="B74" s="274"/>
      <c r="C74" s="274"/>
      <c r="E74" s="502"/>
      <c r="F74" s="274"/>
      <c r="G74" s="502"/>
      <c r="H74" s="274"/>
      <c r="I74" s="502"/>
      <c r="J74" s="274"/>
      <c r="K74" s="502"/>
      <c r="L74" s="274"/>
      <c r="M74" s="502"/>
      <c r="N74" s="274"/>
      <c r="R74" s="274"/>
      <c r="S74" s="274"/>
      <c r="T74" s="274"/>
      <c r="U74" s="274"/>
      <c r="V74" s="274"/>
      <c r="W74" s="274"/>
      <c r="X74" s="274"/>
      <c r="Y74" s="274"/>
      <c r="Z74" s="274"/>
      <c r="AA74" s="274"/>
    </row>
    <row r="75" spans="1:27" s="275" customFormat="1" ht="20.25" customHeight="1">
      <c r="A75" s="274"/>
      <c r="B75" s="274"/>
      <c r="C75" s="274"/>
      <c r="E75" s="502"/>
      <c r="F75" s="274"/>
      <c r="G75" s="502"/>
      <c r="H75" s="274"/>
      <c r="I75" s="502"/>
      <c r="J75" s="274"/>
      <c r="K75" s="502"/>
      <c r="L75" s="274"/>
      <c r="M75" s="502"/>
      <c r="N75" s="274"/>
      <c r="R75" s="274"/>
      <c r="S75" s="274"/>
      <c r="T75" s="274"/>
      <c r="U75" s="274"/>
      <c r="V75" s="274"/>
      <c r="W75" s="274"/>
      <c r="X75" s="274"/>
      <c r="Y75" s="274"/>
      <c r="Z75" s="274"/>
      <c r="AA75" s="274"/>
    </row>
    <row r="76" spans="1:27" s="275" customFormat="1" ht="20.25" customHeight="1">
      <c r="A76" s="274"/>
      <c r="B76" s="274"/>
      <c r="C76" s="274"/>
      <c r="E76" s="502"/>
      <c r="F76" s="274"/>
      <c r="G76" s="502"/>
      <c r="H76" s="274"/>
      <c r="I76" s="502"/>
      <c r="J76" s="274"/>
      <c r="K76" s="502"/>
      <c r="L76" s="274"/>
      <c r="M76" s="502"/>
      <c r="N76" s="274"/>
      <c r="R76" s="274"/>
      <c r="S76" s="274"/>
      <c r="T76" s="274"/>
      <c r="U76" s="274"/>
      <c r="V76" s="274"/>
      <c r="W76" s="274"/>
      <c r="X76" s="274"/>
      <c r="Y76" s="274"/>
      <c r="Z76" s="274"/>
      <c r="AA76" s="274"/>
    </row>
    <row r="77" spans="1:27" s="275" customFormat="1" ht="20.25" customHeight="1">
      <c r="A77" s="274"/>
      <c r="B77" s="274"/>
      <c r="C77" s="274"/>
      <c r="E77" s="502"/>
      <c r="F77" s="274"/>
      <c r="G77" s="502"/>
      <c r="H77" s="274"/>
      <c r="I77" s="502"/>
      <c r="J77" s="274"/>
      <c r="K77" s="502"/>
      <c r="L77" s="274"/>
      <c r="M77" s="502"/>
      <c r="N77" s="274"/>
      <c r="R77" s="274"/>
      <c r="S77" s="274"/>
      <c r="T77" s="274"/>
      <c r="U77" s="274"/>
      <c r="V77" s="274"/>
      <c r="W77" s="274"/>
      <c r="X77" s="274"/>
      <c r="Y77" s="274"/>
      <c r="Z77" s="274"/>
      <c r="AA77" s="274"/>
    </row>
    <row r="78" spans="1:27" s="275" customFormat="1" ht="20.25" customHeight="1">
      <c r="A78" s="274"/>
      <c r="B78" s="274"/>
      <c r="C78" s="274"/>
      <c r="E78" s="502"/>
      <c r="F78" s="274"/>
      <c r="G78" s="502"/>
      <c r="H78" s="274"/>
      <c r="I78" s="502"/>
      <c r="J78" s="274"/>
      <c r="K78" s="502"/>
      <c r="L78" s="274"/>
      <c r="M78" s="502"/>
      <c r="N78" s="274"/>
      <c r="R78" s="274"/>
      <c r="S78" s="274"/>
      <c r="T78" s="274"/>
      <c r="U78" s="274"/>
      <c r="V78" s="274"/>
      <c r="W78" s="274"/>
      <c r="X78" s="274"/>
      <c r="Y78" s="274"/>
      <c r="Z78" s="274"/>
      <c r="AA78" s="274"/>
    </row>
    <row r="79" spans="1:27" s="275" customFormat="1" ht="20.25" customHeight="1">
      <c r="A79" s="274"/>
      <c r="B79" s="274"/>
      <c r="C79" s="274"/>
      <c r="E79" s="502"/>
      <c r="F79" s="274"/>
      <c r="G79" s="502"/>
      <c r="H79" s="274"/>
      <c r="I79" s="502"/>
      <c r="J79" s="274"/>
      <c r="K79" s="502"/>
      <c r="L79" s="274"/>
      <c r="M79" s="502"/>
      <c r="N79" s="274"/>
      <c r="R79" s="274"/>
      <c r="S79" s="274"/>
      <c r="T79" s="274"/>
      <c r="U79" s="274"/>
      <c r="V79" s="274"/>
      <c r="W79" s="274"/>
      <c r="X79" s="274"/>
      <c r="Y79" s="274"/>
      <c r="Z79" s="274"/>
      <c r="AA79" s="274"/>
    </row>
    <row r="80" spans="1:27" s="275" customFormat="1" ht="20.25" customHeight="1">
      <c r="A80" s="274"/>
      <c r="B80" s="274"/>
      <c r="C80" s="274"/>
      <c r="E80" s="502"/>
      <c r="F80" s="274"/>
      <c r="G80" s="502"/>
      <c r="H80" s="274"/>
      <c r="I80" s="502"/>
      <c r="J80" s="274"/>
      <c r="K80" s="502"/>
      <c r="L80" s="274"/>
      <c r="M80" s="502"/>
      <c r="N80" s="274"/>
      <c r="R80" s="274"/>
      <c r="S80" s="274"/>
      <c r="T80" s="274"/>
      <c r="U80" s="274"/>
      <c r="V80" s="274"/>
      <c r="W80" s="274"/>
      <c r="X80" s="274"/>
      <c r="Y80" s="274"/>
      <c r="Z80" s="274"/>
      <c r="AA80" s="274"/>
    </row>
    <row r="81" spans="1:27" s="275" customFormat="1" ht="20.25" customHeight="1">
      <c r="A81" s="274"/>
      <c r="B81" s="274"/>
      <c r="C81" s="274"/>
      <c r="E81" s="502"/>
      <c r="F81" s="274"/>
      <c r="G81" s="502"/>
      <c r="H81" s="274"/>
      <c r="I81" s="502"/>
      <c r="J81" s="274"/>
      <c r="K81" s="502"/>
      <c r="L81" s="274"/>
      <c r="M81" s="502"/>
      <c r="N81" s="274"/>
      <c r="R81" s="274"/>
      <c r="S81" s="274"/>
      <c r="T81" s="274"/>
      <c r="U81" s="274"/>
      <c r="V81" s="274"/>
      <c r="W81" s="274"/>
      <c r="X81" s="274"/>
      <c r="Y81" s="274"/>
      <c r="Z81" s="274"/>
      <c r="AA81" s="274"/>
    </row>
    <row r="82" spans="1:27" s="275" customFormat="1" ht="20.25" customHeight="1">
      <c r="A82" s="274"/>
      <c r="B82" s="274"/>
      <c r="C82" s="274"/>
      <c r="E82" s="502"/>
      <c r="F82" s="274"/>
      <c r="G82" s="502"/>
      <c r="H82" s="274"/>
      <c r="I82" s="502"/>
      <c r="J82" s="274"/>
      <c r="K82" s="502"/>
      <c r="L82" s="274"/>
      <c r="M82" s="502"/>
      <c r="N82" s="274"/>
      <c r="R82" s="274"/>
      <c r="S82" s="274"/>
      <c r="T82" s="274"/>
      <c r="U82" s="274"/>
      <c r="V82" s="274"/>
      <c r="W82" s="274"/>
      <c r="X82" s="274"/>
      <c r="Y82" s="274"/>
      <c r="Z82" s="274"/>
      <c r="AA82" s="274"/>
    </row>
    <row r="83" spans="1:27" s="275" customFormat="1" ht="20.25" customHeight="1">
      <c r="A83" s="274"/>
      <c r="B83" s="274"/>
      <c r="C83" s="274"/>
      <c r="E83" s="502"/>
      <c r="F83" s="274"/>
      <c r="G83" s="502"/>
      <c r="H83" s="274"/>
      <c r="I83" s="502"/>
      <c r="J83" s="274"/>
      <c r="K83" s="502"/>
      <c r="L83" s="274"/>
      <c r="M83" s="502"/>
      <c r="N83" s="274"/>
      <c r="R83" s="274"/>
      <c r="S83" s="274"/>
      <c r="T83" s="274"/>
      <c r="U83" s="274"/>
      <c r="V83" s="274"/>
      <c r="W83" s="274"/>
      <c r="X83" s="274"/>
      <c r="Y83" s="274"/>
      <c r="Z83" s="274"/>
      <c r="AA83" s="274"/>
    </row>
    <row r="84" spans="1:27" s="275" customFormat="1" ht="20.25" customHeight="1">
      <c r="A84" s="274"/>
      <c r="B84" s="274"/>
      <c r="C84" s="274"/>
      <c r="E84" s="502"/>
      <c r="F84" s="274"/>
      <c r="G84" s="502"/>
      <c r="H84" s="274"/>
      <c r="I84" s="502"/>
      <c r="J84" s="274"/>
      <c r="K84" s="502"/>
      <c r="L84" s="274"/>
      <c r="M84" s="502"/>
      <c r="N84" s="274"/>
      <c r="R84" s="274"/>
      <c r="S84" s="274"/>
      <c r="T84" s="274"/>
      <c r="U84" s="274"/>
      <c r="V84" s="274"/>
      <c r="W84" s="274"/>
      <c r="X84" s="274"/>
      <c r="Y84" s="274"/>
      <c r="Z84" s="274"/>
      <c r="AA84" s="274"/>
    </row>
    <row r="85" spans="1:27" s="275" customFormat="1" ht="20.25" customHeight="1">
      <c r="A85" s="274"/>
      <c r="B85" s="274"/>
      <c r="C85" s="274"/>
      <c r="E85" s="502"/>
      <c r="F85" s="274"/>
      <c r="G85" s="502"/>
      <c r="H85" s="274"/>
      <c r="I85" s="502"/>
      <c r="J85" s="274"/>
      <c r="K85" s="502"/>
      <c r="L85" s="274"/>
      <c r="M85" s="502"/>
      <c r="N85" s="274"/>
      <c r="R85" s="274"/>
      <c r="S85" s="274"/>
      <c r="T85" s="274"/>
      <c r="U85" s="274"/>
      <c r="V85" s="274"/>
      <c r="W85" s="274"/>
      <c r="X85" s="274"/>
      <c r="Y85" s="274"/>
      <c r="Z85" s="274"/>
      <c r="AA85" s="274"/>
    </row>
    <row r="86" spans="1:27" s="275" customFormat="1" ht="20.25" customHeight="1">
      <c r="A86" s="274"/>
      <c r="B86" s="274"/>
      <c r="C86" s="274"/>
      <c r="E86" s="502"/>
      <c r="F86" s="274"/>
      <c r="G86" s="502"/>
      <c r="H86" s="274"/>
      <c r="I86" s="502"/>
      <c r="J86" s="274"/>
      <c r="K86" s="502"/>
      <c r="L86" s="274"/>
      <c r="M86" s="502"/>
      <c r="N86" s="274"/>
      <c r="R86" s="274"/>
      <c r="S86" s="274"/>
      <c r="T86" s="274"/>
      <c r="U86" s="274"/>
      <c r="V86" s="274"/>
      <c r="W86" s="274"/>
      <c r="X86" s="274"/>
      <c r="Y86" s="274"/>
      <c r="Z86" s="274"/>
      <c r="AA86" s="274"/>
    </row>
    <row r="87" spans="1:27" s="275" customFormat="1" ht="20.25" customHeight="1">
      <c r="A87" s="274"/>
      <c r="B87" s="274"/>
      <c r="C87" s="274"/>
      <c r="E87" s="502"/>
      <c r="F87" s="274"/>
      <c r="G87" s="502"/>
      <c r="H87" s="274"/>
      <c r="I87" s="502"/>
      <c r="J87" s="274"/>
      <c r="K87" s="502"/>
      <c r="L87" s="274"/>
      <c r="M87" s="502"/>
      <c r="N87" s="274"/>
      <c r="R87" s="274"/>
      <c r="S87" s="274"/>
      <c r="T87" s="274"/>
      <c r="U87" s="274"/>
      <c r="V87" s="274"/>
      <c r="W87" s="274"/>
      <c r="X87" s="274"/>
      <c r="Y87" s="274"/>
      <c r="Z87" s="274"/>
      <c r="AA87" s="274"/>
    </row>
    <row r="88" spans="1:27" s="275" customFormat="1" ht="20.25" customHeight="1">
      <c r="A88" s="274"/>
      <c r="B88" s="274"/>
      <c r="C88" s="274"/>
      <c r="E88" s="502"/>
      <c r="F88" s="274"/>
      <c r="G88" s="502"/>
      <c r="H88" s="274"/>
      <c r="I88" s="502"/>
      <c r="J88" s="274"/>
      <c r="K88" s="502"/>
      <c r="L88" s="274"/>
      <c r="M88" s="502"/>
      <c r="N88" s="274"/>
      <c r="R88" s="274"/>
      <c r="S88" s="274"/>
      <c r="T88" s="274"/>
      <c r="U88" s="274"/>
      <c r="V88" s="274"/>
      <c r="W88" s="274"/>
      <c r="X88" s="274"/>
      <c r="Y88" s="274"/>
      <c r="Z88" s="274"/>
      <c r="AA88" s="274"/>
    </row>
  </sheetData>
  <mergeCells count="5">
    <mergeCell ref="H7:H8"/>
    <mergeCell ref="J7:J8"/>
    <mergeCell ref="L7:L8"/>
    <mergeCell ref="N7:N8"/>
    <mergeCell ref="D22:J23"/>
  </mergeCells>
  <pageMargins left="0.47" right="0" top="0.3" bottom="0" header="0.24" footer="0"/>
  <pageSetup paperSize="9" scale="72" orientation="portrait" r:id="rId1"/>
  <headerFooter alignWithMargins="0">
    <oddFooter>&amp;L&amp;12BS, &amp;D   LGC, &amp;T&amp;R&amp;"Arial,Fett"&amp;12&amp;P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4:AA65"/>
  <sheetViews>
    <sheetView showGridLines="0" zoomScale="70" zoomScaleNormal="70" workbookViewId="0">
      <selection activeCell="N18" sqref="N18"/>
    </sheetView>
  </sheetViews>
  <sheetFormatPr defaultColWidth="11.453125" defaultRowHeight="20.25" customHeight="1"/>
  <cols>
    <col min="1" max="1" width="1.81640625" style="274" customWidth="1"/>
    <col min="2" max="2" width="23.36328125" style="274" customWidth="1"/>
    <col min="3" max="3" width="5.90625" style="274" customWidth="1"/>
    <col min="4" max="4" width="57.81640625" style="275" customWidth="1"/>
    <col min="5" max="5" width="2.08984375" style="274" customWidth="1"/>
    <col min="6" max="6" width="12.90625" style="274" customWidth="1"/>
    <col min="7" max="7" width="2.08984375" style="274" customWidth="1"/>
    <col min="8" max="8" width="12.90625" style="274" customWidth="1"/>
    <col min="9" max="9" width="2.08984375" style="274" customWidth="1"/>
    <col min="10" max="10" width="12.90625" style="274" customWidth="1"/>
    <col min="11" max="11" width="2.08984375" style="274" customWidth="1"/>
    <col min="12" max="12" width="16" style="274" customWidth="1"/>
    <col min="13" max="13" width="2.36328125" style="274" customWidth="1"/>
    <col min="14" max="14" width="16" style="275" customWidth="1"/>
    <col min="15" max="15" width="2.36328125" style="275" customWidth="1"/>
    <col min="16" max="16" width="9.54296875" style="275" customWidth="1"/>
    <col min="17" max="17" width="1.453125" style="274" customWidth="1"/>
    <col min="18" max="18" width="13.36328125" style="274" customWidth="1"/>
    <col min="19" max="19" width="10.90625" style="274" customWidth="1"/>
    <col min="20" max="20" width="2" style="274" customWidth="1"/>
    <col min="21" max="21" width="5" style="274" customWidth="1"/>
    <col min="22" max="16384" width="11.453125" style="274"/>
  </cols>
  <sheetData>
    <row r="4" spans="4:17" ht="20.25" customHeight="1">
      <c r="D4" s="442" t="s">
        <v>449</v>
      </c>
      <c r="P4" s="274"/>
    </row>
    <row r="5" spans="4:17" ht="20.25" customHeight="1">
      <c r="D5" s="388" t="s">
        <v>88</v>
      </c>
      <c r="P5" s="649"/>
    </row>
    <row r="6" spans="4:17" ht="20.25" customHeight="1">
      <c r="D6" s="650"/>
      <c r="J6" s="271"/>
      <c r="K6" s="271"/>
      <c r="L6" s="271"/>
      <c r="M6" s="271"/>
      <c r="P6" s="649"/>
    </row>
    <row r="7" spans="4:17" ht="20.25" customHeight="1">
      <c r="E7" s="502"/>
      <c r="F7" s="856">
        <v>2019</v>
      </c>
      <c r="G7" s="326"/>
      <c r="H7" s="854" t="s">
        <v>331</v>
      </c>
      <c r="I7" s="326"/>
      <c r="J7" s="856" t="s">
        <v>80</v>
      </c>
      <c r="K7" s="326"/>
      <c r="L7" s="855"/>
      <c r="M7" s="326"/>
      <c r="N7" s="857"/>
      <c r="P7" s="274"/>
    </row>
    <row r="8" spans="4:17" ht="20.25" customHeight="1">
      <c r="D8" s="252" t="s">
        <v>0</v>
      </c>
      <c r="E8" s="316"/>
      <c r="F8" s="856"/>
      <c r="G8" s="392"/>
      <c r="H8" s="855"/>
      <c r="I8" s="392"/>
      <c r="J8" s="856"/>
      <c r="K8" s="629"/>
      <c r="L8" s="855"/>
      <c r="M8" s="392"/>
      <c r="N8" s="857"/>
      <c r="O8" s="272"/>
      <c r="P8" s="422"/>
      <c r="Q8" s="422"/>
    </row>
    <row r="9" spans="4:17" ht="20.25" customHeight="1" thickBot="1">
      <c r="D9" s="300"/>
      <c r="E9" s="530"/>
      <c r="F9" s="302"/>
      <c r="G9" s="502"/>
      <c r="H9" s="300"/>
      <c r="I9" s="502"/>
      <c r="J9" s="302"/>
      <c r="K9" s="502"/>
      <c r="L9" s="301"/>
      <c r="M9" s="502"/>
      <c r="N9" s="301"/>
      <c r="P9" s="422"/>
      <c r="Q9" s="422"/>
    </row>
    <row r="10" spans="4:17" ht="20.25" customHeight="1">
      <c r="D10" s="303"/>
      <c r="E10" s="530"/>
      <c r="F10" s="446"/>
      <c r="G10" s="502"/>
      <c r="H10" s="297"/>
      <c r="I10" s="502"/>
      <c r="J10" s="446"/>
      <c r="K10" s="502"/>
      <c r="L10" s="297"/>
      <c r="M10" s="502"/>
      <c r="N10" s="297"/>
      <c r="P10" s="422"/>
      <c r="Q10" s="422"/>
    </row>
    <row r="11" spans="4:17" s="270" customFormat="1" ht="20.25" customHeight="1">
      <c r="D11" s="391" t="s">
        <v>15</v>
      </c>
      <c r="E11" s="513"/>
      <c r="F11" s="448">
        <v>1693</v>
      </c>
      <c r="G11" s="518"/>
      <c r="H11" s="630">
        <v>1749</v>
      </c>
      <c r="I11" s="518"/>
      <c r="J11" s="631">
        <v>-3.2018296169239568</v>
      </c>
      <c r="K11" s="632"/>
      <c r="L11" s="632"/>
      <c r="M11" s="632"/>
      <c r="N11" s="633"/>
      <c r="O11" s="277"/>
      <c r="P11" s="502"/>
      <c r="Q11" s="502"/>
    </row>
    <row r="12" spans="4:17" s="270" customFormat="1" ht="20.25" customHeight="1">
      <c r="D12" s="298" t="s">
        <v>204</v>
      </c>
      <c r="E12" s="513"/>
      <c r="F12" s="448">
        <v>302</v>
      </c>
      <c r="G12" s="518"/>
      <c r="H12" s="630">
        <v>303</v>
      </c>
      <c r="I12" s="518"/>
      <c r="J12" s="631">
        <v>-0.33003300330033003</v>
      </c>
      <c r="K12" s="632"/>
      <c r="L12" s="632"/>
      <c r="M12" s="632"/>
      <c r="N12" s="633"/>
      <c r="O12" s="277"/>
      <c r="P12" s="502"/>
      <c r="Q12" s="502"/>
    </row>
    <row r="13" spans="4:17" s="270" customFormat="1" ht="20.25" customHeight="1">
      <c r="D13" s="312" t="s">
        <v>251</v>
      </c>
      <c r="E13" s="516"/>
      <c r="F13" s="457">
        <v>17.838157117542824</v>
      </c>
      <c r="G13" s="425"/>
      <c r="H13" s="460">
        <v>17.324185248713551</v>
      </c>
      <c r="I13" s="390"/>
      <c r="J13" s="634"/>
      <c r="K13" s="635"/>
      <c r="L13" s="635"/>
      <c r="M13" s="635"/>
      <c r="N13" s="636"/>
      <c r="O13" s="254"/>
      <c r="P13" s="502"/>
      <c r="Q13" s="502"/>
    </row>
    <row r="14" spans="4:17" s="270" customFormat="1" ht="20.25" customHeight="1">
      <c r="D14" s="298" t="s">
        <v>354</v>
      </c>
      <c r="E14" s="513"/>
      <c r="F14" s="448">
        <v>297</v>
      </c>
      <c r="G14" s="518"/>
      <c r="H14" s="638">
        <v>303</v>
      </c>
      <c r="I14" s="518"/>
      <c r="J14" s="631">
        <v>-1.9801980198019802</v>
      </c>
      <c r="K14" s="635"/>
      <c r="L14" s="635"/>
      <c r="M14" s="635"/>
      <c r="N14" s="636"/>
      <c r="O14" s="254"/>
      <c r="P14" s="502"/>
      <c r="Q14" s="502"/>
    </row>
    <row r="15" spans="4:17" s="270" customFormat="1" ht="20.25" customHeight="1">
      <c r="D15" s="312" t="s">
        <v>251</v>
      </c>
      <c r="E15" s="516"/>
      <c r="F15" s="457">
        <v>17.542823390431188</v>
      </c>
      <c r="G15" s="425"/>
      <c r="H15" s="460">
        <v>17.324185248713551</v>
      </c>
      <c r="I15" s="390"/>
      <c r="J15" s="634"/>
      <c r="K15" s="635"/>
      <c r="L15" s="635"/>
      <c r="M15" s="635"/>
      <c r="N15" s="636"/>
      <c r="O15" s="254"/>
      <c r="P15" s="502"/>
      <c r="Q15" s="502"/>
    </row>
    <row r="16" spans="4:17" s="270" customFormat="1" ht="20.25" customHeight="1">
      <c r="D16" s="298" t="s">
        <v>228</v>
      </c>
      <c r="E16" s="513"/>
      <c r="F16" s="448">
        <v>223</v>
      </c>
      <c r="G16" s="518"/>
      <c r="H16" s="630">
        <v>227</v>
      </c>
      <c r="I16" s="518"/>
      <c r="J16" s="631">
        <v>-1.7621145374449341</v>
      </c>
      <c r="K16" s="632"/>
      <c r="L16" s="632"/>
      <c r="M16" s="632"/>
      <c r="N16" s="633"/>
      <c r="O16" s="277"/>
      <c r="P16" s="502"/>
      <c r="Q16" s="502"/>
    </row>
    <row r="17" spans="1:21" s="270" customFormat="1" ht="20.25" customHeight="1">
      <c r="D17" s="312" t="s">
        <v>229</v>
      </c>
      <c r="E17" s="516"/>
      <c r="F17" s="457">
        <v>13.171884229178973</v>
      </c>
      <c r="G17" s="639"/>
      <c r="H17" s="460">
        <v>12.978845054316752</v>
      </c>
      <c r="I17" s="516"/>
      <c r="J17" s="634"/>
      <c r="K17" s="635"/>
      <c r="L17" s="635"/>
      <c r="M17" s="635"/>
      <c r="N17" s="636"/>
      <c r="O17" s="277"/>
      <c r="P17" s="502"/>
      <c r="Q17" s="502"/>
    </row>
    <row r="18" spans="1:21" s="270" customFormat="1" ht="20.25" customHeight="1">
      <c r="D18" s="298" t="s">
        <v>357</v>
      </c>
      <c r="E18" s="513"/>
      <c r="F18" s="448">
        <v>222</v>
      </c>
      <c r="G18" s="518"/>
      <c r="H18" s="638">
        <v>227</v>
      </c>
      <c r="I18" s="518"/>
      <c r="J18" s="631">
        <v>-2.2026431718061676</v>
      </c>
      <c r="K18" s="635"/>
      <c r="L18" s="635"/>
      <c r="M18" s="635"/>
      <c r="N18" s="636"/>
      <c r="O18" s="277"/>
      <c r="P18" s="502"/>
      <c r="Q18" s="502"/>
    </row>
    <row r="19" spans="1:21" s="270" customFormat="1" ht="20.25" customHeight="1">
      <c r="D19" s="312" t="s">
        <v>229</v>
      </c>
      <c r="E19" s="516"/>
      <c r="F19" s="457">
        <v>13.112817483756645</v>
      </c>
      <c r="G19" s="639"/>
      <c r="H19" s="460">
        <v>12.978845054316752</v>
      </c>
      <c r="I19" s="516"/>
      <c r="J19" s="634"/>
      <c r="K19" s="635"/>
      <c r="L19" s="635"/>
      <c r="M19" s="635"/>
      <c r="N19" s="636"/>
      <c r="O19" s="277"/>
      <c r="P19" s="502"/>
      <c r="Q19" s="502"/>
    </row>
    <row r="20" spans="1:21" s="270" customFormat="1" ht="20.25" customHeight="1">
      <c r="D20" s="640"/>
      <c r="E20" s="502"/>
      <c r="F20" s="641"/>
      <c r="G20" s="502"/>
      <c r="H20" s="632"/>
      <c r="I20" s="502"/>
      <c r="J20" s="641"/>
      <c r="K20" s="632"/>
      <c r="L20" s="632"/>
      <c r="M20" s="632"/>
      <c r="N20" s="633"/>
      <c r="O20" s="277"/>
    </row>
    <row r="21" spans="1:21" s="270" customFormat="1" ht="19.75" customHeight="1">
      <c r="D21" s="277"/>
      <c r="K21" s="277"/>
      <c r="L21" s="651"/>
      <c r="M21" s="651"/>
      <c r="N21" s="651"/>
      <c r="O21" s="651"/>
      <c r="P21" s="277"/>
    </row>
    <row r="22" spans="1:21" ht="19.75" customHeight="1">
      <c r="D22" s="860" t="s">
        <v>458</v>
      </c>
      <c r="E22" s="861"/>
      <c r="F22" s="861"/>
      <c r="G22" s="861"/>
      <c r="H22" s="861"/>
      <c r="I22" s="861"/>
      <c r="J22" s="861"/>
      <c r="K22" s="652"/>
      <c r="L22" s="652"/>
      <c r="M22" s="652"/>
      <c r="N22" s="652"/>
    </row>
    <row r="23" spans="1:21" s="275" customFormat="1" ht="19.75" customHeight="1">
      <c r="A23" s="274"/>
      <c r="B23" s="274"/>
      <c r="C23" s="274"/>
      <c r="D23" s="861"/>
      <c r="E23" s="861"/>
      <c r="F23" s="861"/>
      <c r="G23" s="861"/>
      <c r="H23" s="861"/>
      <c r="I23" s="861"/>
      <c r="J23" s="861"/>
      <c r="K23" s="453"/>
      <c r="L23" s="642"/>
      <c r="M23" s="642"/>
      <c r="N23" s="497"/>
      <c r="O23" s="277"/>
      <c r="Q23" s="274"/>
      <c r="R23" s="274"/>
      <c r="S23" s="274"/>
      <c r="T23" s="274"/>
      <c r="U23" s="274"/>
    </row>
    <row r="24" spans="1:21" s="275" customFormat="1" ht="20.25" customHeight="1">
      <c r="A24" s="274"/>
      <c r="B24" s="274"/>
      <c r="C24" s="274"/>
      <c r="D24" s="497"/>
      <c r="E24" s="498"/>
      <c r="F24" s="499"/>
      <c r="G24" s="499"/>
      <c r="H24" s="500"/>
      <c r="I24" s="500"/>
      <c r="J24" s="498"/>
      <c r="K24" s="498"/>
      <c r="L24" s="498"/>
      <c r="M24" s="498"/>
      <c r="N24" s="497"/>
      <c r="P24" s="274"/>
      <c r="Q24" s="274"/>
      <c r="R24" s="274"/>
      <c r="S24" s="274"/>
      <c r="T24" s="274"/>
      <c r="U24" s="274"/>
    </row>
    <row r="25" spans="1:21" s="275" customFormat="1" ht="20.25" customHeight="1">
      <c r="A25" s="274"/>
      <c r="B25" s="274"/>
      <c r="C25" s="274"/>
      <c r="D25" s="497"/>
      <c r="E25" s="498"/>
      <c r="F25" s="499"/>
      <c r="G25" s="499"/>
      <c r="H25" s="500"/>
      <c r="I25" s="500"/>
      <c r="J25" s="498"/>
      <c r="K25" s="498"/>
      <c r="L25" s="498"/>
      <c r="M25" s="498"/>
      <c r="N25" s="497"/>
      <c r="P25" s="274"/>
      <c r="Q25" s="274"/>
      <c r="R25" s="274"/>
      <c r="S25" s="274"/>
      <c r="T25" s="274"/>
      <c r="U25" s="274"/>
    </row>
    <row r="26" spans="1:21" s="275" customFormat="1" ht="20.25" customHeight="1">
      <c r="A26" s="274"/>
      <c r="B26" s="274"/>
      <c r="C26" s="274"/>
      <c r="D26" s="497"/>
      <c r="E26" s="498"/>
      <c r="F26" s="499"/>
      <c r="G26" s="499"/>
      <c r="H26" s="500"/>
      <c r="I26" s="500"/>
      <c r="J26" s="498"/>
      <c r="K26" s="498"/>
      <c r="L26" s="498"/>
      <c r="M26" s="498"/>
      <c r="N26" s="497"/>
      <c r="P26" s="274"/>
      <c r="Q26" s="274"/>
      <c r="R26" s="274"/>
      <c r="S26" s="274"/>
      <c r="T26" s="274"/>
      <c r="U26" s="274"/>
    </row>
    <row r="27" spans="1:21" s="275" customFormat="1" ht="20.25" customHeight="1">
      <c r="A27" s="274"/>
      <c r="B27" s="274"/>
      <c r="C27" s="274"/>
      <c r="E27" s="274"/>
      <c r="F27" s="274"/>
      <c r="G27" s="274"/>
      <c r="H27" s="274"/>
      <c r="I27" s="274"/>
      <c r="J27" s="274"/>
      <c r="K27" s="274"/>
      <c r="L27" s="274"/>
      <c r="M27" s="274"/>
      <c r="P27" s="274"/>
      <c r="Q27" s="274"/>
      <c r="R27" s="274"/>
      <c r="S27" s="274"/>
      <c r="T27" s="274"/>
      <c r="U27" s="274"/>
    </row>
    <row r="28" spans="1:21" s="275" customFormat="1" ht="20.25" customHeight="1">
      <c r="A28" s="274"/>
      <c r="B28" s="274"/>
      <c r="C28" s="274"/>
      <c r="E28" s="274"/>
      <c r="F28" s="274"/>
      <c r="G28" s="274"/>
      <c r="H28" s="274"/>
      <c r="I28" s="274"/>
      <c r="J28" s="274"/>
      <c r="K28" s="274"/>
      <c r="L28" s="274"/>
      <c r="M28" s="274"/>
      <c r="P28" s="274"/>
      <c r="Q28" s="274"/>
      <c r="R28" s="274"/>
      <c r="S28" s="274"/>
      <c r="T28" s="274"/>
      <c r="U28" s="274"/>
    </row>
    <row r="45" spans="1:27" s="275" customFormat="1" ht="20.25" customHeight="1">
      <c r="A45" s="274"/>
      <c r="B45" s="274"/>
      <c r="C45" s="274"/>
      <c r="E45" s="274"/>
      <c r="F45" s="274"/>
      <c r="G45" s="274"/>
      <c r="H45" s="274"/>
      <c r="I45" s="274"/>
      <c r="J45" s="274"/>
      <c r="K45" s="274"/>
      <c r="L45" s="274"/>
      <c r="M45" s="274"/>
      <c r="Q45" s="274"/>
      <c r="R45" s="274"/>
      <c r="S45" s="274"/>
      <c r="T45" s="274"/>
      <c r="U45" s="274"/>
      <c r="V45" s="274"/>
      <c r="W45" s="274"/>
      <c r="X45" s="274"/>
      <c r="Y45" s="274"/>
      <c r="Z45" s="274"/>
      <c r="AA45" s="274"/>
    </row>
    <row r="46" spans="1:27" s="275" customFormat="1" ht="20.25" customHeight="1">
      <c r="A46" s="274"/>
      <c r="B46" s="274"/>
      <c r="C46" s="274"/>
      <c r="E46" s="274"/>
      <c r="F46" s="274"/>
      <c r="G46" s="274"/>
      <c r="H46" s="274"/>
      <c r="I46" s="274"/>
      <c r="J46" s="274"/>
      <c r="K46" s="274"/>
      <c r="L46" s="274"/>
      <c r="M46" s="274"/>
      <c r="Q46" s="274"/>
      <c r="R46" s="274"/>
      <c r="S46" s="274"/>
      <c r="T46" s="274"/>
      <c r="U46" s="274"/>
      <c r="V46" s="274"/>
      <c r="W46" s="274"/>
      <c r="X46" s="274"/>
      <c r="Y46" s="274"/>
      <c r="Z46" s="274"/>
      <c r="AA46" s="274"/>
    </row>
    <row r="47" spans="1:27" s="275" customFormat="1" ht="20.25" customHeight="1">
      <c r="A47" s="274"/>
      <c r="B47" s="274"/>
      <c r="C47" s="274"/>
      <c r="E47" s="274"/>
      <c r="F47" s="274"/>
      <c r="G47" s="274"/>
      <c r="H47" s="274"/>
      <c r="I47" s="274"/>
      <c r="J47" s="274"/>
      <c r="K47" s="274"/>
      <c r="L47" s="274"/>
      <c r="M47" s="274"/>
      <c r="Q47" s="274"/>
      <c r="R47" s="274"/>
      <c r="S47" s="274"/>
      <c r="T47" s="274"/>
      <c r="U47" s="274"/>
      <c r="V47" s="274"/>
      <c r="W47" s="274"/>
      <c r="X47" s="274"/>
      <c r="Y47" s="274"/>
      <c r="Z47" s="274"/>
      <c r="AA47" s="274"/>
    </row>
    <row r="48" spans="1:27" s="275" customFormat="1" ht="20.25" customHeight="1">
      <c r="A48" s="274"/>
      <c r="B48" s="274"/>
      <c r="C48" s="274"/>
      <c r="E48" s="274"/>
      <c r="F48" s="274"/>
      <c r="G48" s="274"/>
      <c r="H48" s="274"/>
      <c r="I48" s="274"/>
      <c r="J48" s="274"/>
      <c r="K48" s="274"/>
      <c r="L48" s="274"/>
      <c r="M48" s="274"/>
      <c r="Q48" s="274"/>
      <c r="R48" s="274"/>
      <c r="S48" s="274"/>
      <c r="T48" s="274"/>
      <c r="U48" s="274"/>
      <c r="V48" s="274"/>
      <c r="W48" s="274"/>
      <c r="X48" s="274"/>
      <c r="Y48" s="274"/>
      <c r="Z48" s="274"/>
      <c r="AA48" s="274"/>
    </row>
    <row r="49" spans="1:27" s="275" customFormat="1" ht="20.25" customHeight="1">
      <c r="A49" s="274"/>
      <c r="B49" s="274"/>
      <c r="C49" s="274"/>
      <c r="E49" s="274"/>
      <c r="F49" s="274"/>
      <c r="G49" s="274"/>
      <c r="H49" s="274"/>
      <c r="I49" s="274"/>
      <c r="J49" s="274"/>
      <c r="K49" s="274"/>
      <c r="L49" s="274"/>
      <c r="M49" s="274"/>
      <c r="Q49" s="274"/>
      <c r="R49" s="274"/>
      <c r="S49" s="274"/>
      <c r="T49" s="274"/>
      <c r="U49" s="274"/>
      <c r="V49" s="274"/>
      <c r="W49" s="274"/>
      <c r="X49" s="274"/>
      <c r="Y49" s="274"/>
      <c r="Z49" s="274"/>
      <c r="AA49" s="274"/>
    </row>
    <row r="50" spans="1:27" s="275" customFormat="1" ht="20.25" customHeight="1">
      <c r="A50" s="274"/>
      <c r="B50" s="274"/>
      <c r="C50" s="274"/>
      <c r="E50" s="274"/>
      <c r="F50" s="274"/>
      <c r="G50" s="274"/>
      <c r="H50" s="274"/>
      <c r="I50" s="274"/>
      <c r="J50" s="274"/>
      <c r="K50" s="274"/>
      <c r="L50" s="274"/>
      <c r="M50" s="274"/>
      <c r="Q50" s="274"/>
      <c r="R50" s="274"/>
      <c r="S50" s="274"/>
      <c r="T50" s="274"/>
      <c r="U50" s="274"/>
      <c r="V50" s="274"/>
      <c r="W50" s="274"/>
      <c r="X50" s="274"/>
      <c r="Y50" s="274"/>
      <c r="Z50" s="274"/>
      <c r="AA50" s="274"/>
    </row>
    <row r="51" spans="1:27" s="275" customFormat="1" ht="20.25" customHeight="1">
      <c r="A51" s="274"/>
      <c r="B51" s="274"/>
      <c r="C51" s="274"/>
      <c r="E51" s="274"/>
      <c r="F51" s="274"/>
      <c r="G51" s="274"/>
      <c r="H51" s="274"/>
      <c r="I51" s="274"/>
      <c r="J51" s="274"/>
      <c r="K51" s="274"/>
      <c r="L51" s="274"/>
      <c r="M51" s="274"/>
      <c r="Q51" s="274"/>
      <c r="R51" s="274"/>
      <c r="S51" s="274"/>
      <c r="T51" s="274"/>
      <c r="U51" s="274"/>
      <c r="V51" s="274"/>
      <c r="W51" s="274"/>
      <c r="X51" s="274"/>
      <c r="Y51" s="274"/>
      <c r="Z51" s="274"/>
      <c r="AA51" s="274"/>
    </row>
    <row r="52" spans="1:27" s="275" customFormat="1" ht="20.25" customHeight="1">
      <c r="A52" s="274"/>
      <c r="B52" s="274"/>
      <c r="C52" s="274"/>
      <c r="E52" s="274"/>
      <c r="F52" s="274"/>
      <c r="G52" s="274"/>
      <c r="H52" s="274"/>
      <c r="I52" s="274"/>
      <c r="J52" s="274"/>
      <c r="K52" s="274"/>
      <c r="L52" s="274"/>
      <c r="M52" s="274"/>
      <c r="Q52" s="274"/>
      <c r="R52" s="274"/>
      <c r="S52" s="274"/>
      <c r="T52" s="274"/>
      <c r="U52" s="274"/>
      <c r="V52" s="274"/>
      <c r="W52" s="274"/>
      <c r="X52" s="274"/>
      <c r="Y52" s="274"/>
      <c r="Z52" s="274"/>
      <c r="AA52" s="274"/>
    </row>
    <row r="53" spans="1:27" s="275" customFormat="1" ht="20.25" customHeight="1">
      <c r="A53" s="274"/>
      <c r="B53" s="274"/>
      <c r="C53" s="274"/>
      <c r="E53" s="274"/>
      <c r="F53" s="274"/>
      <c r="G53" s="274"/>
      <c r="H53" s="274"/>
      <c r="I53" s="274"/>
      <c r="J53" s="274"/>
      <c r="K53" s="274"/>
      <c r="L53" s="274"/>
      <c r="M53" s="274"/>
      <c r="Q53" s="274"/>
      <c r="R53" s="274"/>
      <c r="S53" s="274"/>
      <c r="T53" s="274"/>
      <c r="U53" s="274"/>
      <c r="V53" s="274"/>
      <c r="W53" s="274"/>
      <c r="X53" s="274"/>
      <c r="Y53" s="274"/>
      <c r="Z53" s="274"/>
      <c r="AA53" s="274"/>
    </row>
    <row r="54" spans="1:27" s="275" customFormat="1" ht="20.25" customHeight="1">
      <c r="A54" s="274"/>
      <c r="B54" s="274"/>
      <c r="C54" s="274"/>
      <c r="E54" s="274"/>
      <c r="F54" s="274"/>
      <c r="G54" s="274"/>
      <c r="H54" s="274"/>
      <c r="I54" s="274"/>
      <c r="J54" s="274"/>
      <c r="K54" s="274"/>
      <c r="L54" s="274"/>
      <c r="M54" s="274"/>
      <c r="Q54" s="274"/>
      <c r="R54" s="274"/>
      <c r="S54" s="274"/>
      <c r="T54" s="274"/>
      <c r="U54" s="274"/>
      <c r="V54" s="274"/>
      <c r="W54" s="274"/>
      <c r="X54" s="274"/>
      <c r="Y54" s="274"/>
      <c r="Z54" s="274"/>
      <c r="AA54" s="274"/>
    </row>
    <row r="55" spans="1:27" s="275" customFormat="1" ht="20.25" customHeight="1">
      <c r="A55" s="274"/>
      <c r="B55" s="274"/>
      <c r="C55" s="274"/>
      <c r="E55" s="274"/>
      <c r="F55" s="274"/>
      <c r="G55" s="274"/>
      <c r="H55" s="274"/>
      <c r="I55" s="274"/>
      <c r="J55" s="274"/>
      <c r="K55" s="274"/>
      <c r="L55" s="274"/>
      <c r="M55" s="274"/>
      <c r="Q55" s="274"/>
      <c r="R55" s="274"/>
      <c r="S55" s="274"/>
      <c r="T55" s="274"/>
      <c r="U55" s="274"/>
      <c r="V55" s="274"/>
      <c r="W55" s="274"/>
      <c r="X55" s="274"/>
      <c r="Y55" s="274"/>
      <c r="Z55" s="274"/>
      <c r="AA55" s="274"/>
    </row>
    <row r="56" spans="1:27" s="275" customFormat="1" ht="20.25" customHeight="1">
      <c r="A56" s="274"/>
      <c r="B56" s="274"/>
      <c r="C56" s="274"/>
      <c r="E56" s="274"/>
      <c r="F56" s="274"/>
      <c r="G56" s="274"/>
      <c r="H56" s="274"/>
      <c r="I56" s="274"/>
      <c r="J56" s="274"/>
      <c r="K56" s="274"/>
      <c r="L56" s="274"/>
      <c r="M56" s="274"/>
      <c r="Q56" s="274"/>
      <c r="R56" s="274"/>
      <c r="S56" s="274"/>
      <c r="T56" s="274"/>
      <c r="U56" s="274"/>
      <c r="V56" s="274"/>
      <c r="W56" s="274"/>
      <c r="X56" s="274"/>
      <c r="Y56" s="274"/>
      <c r="Z56" s="274"/>
      <c r="AA56" s="274"/>
    </row>
    <row r="57" spans="1:27" s="275" customFormat="1" ht="20.25" customHeight="1">
      <c r="A57" s="274"/>
      <c r="B57" s="274"/>
      <c r="C57" s="274"/>
      <c r="E57" s="274"/>
      <c r="F57" s="274"/>
      <c r="G57" s="274"/>
      <c r="H57" s="274"/>
      <c r="I57" s="274"/>
      <c r="J57" s="274"/>
      <c r="K57" s="274"/>
      <c r="L57" s="274"/>
      <c r="M57" s="274"/>
      <c r="Q57" s="274"/>
      <c r="R57" s="274"/>
      <c r="S57" s="274"/>
      <c r="T57" s="274"/>
      <c r="U57" s="274"/>
      <c r="V57" s="274"/>
      <c r="W57" s="274"/>
      <c r="X57" s="274"/>
      <c r="Y57" s="274"/>
      <c r="Z57" s="274"/>
      <c r="AA57" s="274"/>
    </row>
    <row r="58" spans="1:27" s="275" customFormat="1" ht="20.25" customHeight="1">
      <c r="A58" s="274"/>
      <c r="B58" s="274"/>
      <c r="C58" s="274"/>
      <c r="E58" s="274"/>
      <c r="F58" s="274"/>
      <c r="G58" s="274"/>
      <c r="H58" s="274"/>
      <c r="I58" s="274"/>
      <c r="J58" s="274"/>
      <c r="K58" s="274"/>
      <c r="L58" s="274"/>
      <c r="M58" s="274"/>
      <c r="Q58" s="274"/>
      <c r="R58" s="274"/>
      <c r="S58" s="274"/>
      <c r="T58" s="274"/>
      <c r="U58" s="274"/>
      <c r="V58" s="274"/>
      <c r="W58" s="274"/>
      <c r="X58" s="274"/>
      <c r="Y58" s="274"/>
      <c r="Z58" s="274"/>
      <c r="AA58" s="274"/>
    </row>
    <row r="59" spans="1:27" s="275" customFormat="1" ht="20.25" customHeight="1">
      <c r="A59" s="274"/>
      <c r="B59" s="274"/>
      <c r="C59" s="274"/>
      <c r="E59" s="274"/>
      <c r="F59" s="274"/>
      <c r="G59" s="274"/>
      <c r="H59" s="274"/>
      <c r="I59" s="274"/>
      <c r="J59" s="274"/>
      <c r="K59" s="274"/>
      <c r="L59" s="274"/>
      <c r="M59" s="274"/>
      <c r="Q59" s="274"/>
      <c r="R59" s="274"/>
      <c r="S59" s="274"/>
      <c r="T59" s="274"/>
      <c r="U59" s="274"/>
      <c r="V59" s="274"/>
      <c r="W59" s="274"/>
      <c r="X59" s="274"/>
      <c r="Y59" s="274"/>
      <c r="Z59" s="274"/>
      <c r="AA59" s="274"/>
    </row>
    <row r="60" spans="1:27" s="275" customFormat="1" ht="20.25" customHeight="1">
      <c r="A60" s="274"/>
      <c r="B60" s="274"/>
      <c r="C60" s="274"/>
      <c r="E60" s="274"/>
      <c r="F60" s="274"/>
      <c r="G60" s="274"/>
      <c r="H60" s="274"/>
      <c r="I60" s="274"/>
      <c r="J60" s="274"/>
      <c r="K60" s="274"/>
      <c r="L60" s="274"/>
      <c r="M60" s="274"/>
      <c r="Q60" s="274"/>
      <c r="R60" s="274"/>
      <c r="S60" s="274"/>
      <c r="T60" s="274"/>
      <c r="U60" s="274"/>
      <c r="V60" s="274"/>
      <c r="W60" s="274"/>
      <c r="X60" s="274"/>
      <c r="Y60" s="274"/>
      <c r="Z60" s="274"/>
      <c r="AA60" s="274"/>
    </row>
    <row r="61" spans="1:27" s="275" customFormat="1" ht="20.25" customHeight="1">
      <c r="A61" s="274"/>
      <c r="B61" s="274"/>
      <c r="C61" s="274"/>
      <c r="E61" s="274"/>
      <c r="F61" s="274"/>
      <c r="G61" s="274"/>
      <c r="H61" s="274"/>
      <c r="I61" s="274"/>
      <c r="J61" s="274"/>
      <c r="K61" s="274"/>
      <c r="L61" s="274"/>
      <c r="M61" s="274"/>
      <c r="Q61" s="274"/>
      <c r="R61" s="274"/>
      <c r="S61" s="274"/>
      <c r="T61" s="274"/>
      <c r="U61" s="274"/>
      <c r="V61" s="274"/>
      <c r="W61" s="274"/>
      <c r="X61" s="274"/>
      <c r="Y61" s="274"/>
      <c r="Z61" s="274"/>
      <c r="AA61" s="274"/>
    </row>
    <row r="62" spans="1:27" s="275" customFormat="1" ht="20.25" customHeight="1">
      <c r="A62" s="274"/>
      <c r="B62" s="274"/>
      <c r="C62" s="274"/>
      <c r="E62" s="274"/>
      <c r="F62" s="274"/>
      <c r="G62" s="274"/>
      <c r="H62" s="274"/>
      <c r="I62" s="274"/>
      <c r="J62" s="274"/>
      <c r="K62" s="274"/>
      <c r="L62" s="274"/>
      <c r="M62" s="274"/>
      <c r="Q62" s="274"/>
      <c r="R62" s="274"/>
      <c r="S62" s="274"/>
      <c r="T62" s="274"/>
      <c r="U62" s="274"/>
      <c r="V62" s="274"/>
      <c r="W62" s="274"/>
      <c r="X62" s="274"/>
      <c r="Y62" s="274"/>
      <c r="Z62" s="274"/>
      <c r="AA62" s="274"/>
    </row>
    <row r="63" spans="1:27" s="275" customFormat="1" ht="20.25" customHeight="1">
      <c r="A63" s="274"/>
      <c r="B63" s="274"/>
      <c r="C63" s="274"/>
      <c r="E63" s="274"/>
      <c r="F63" s="274"/>
      <c r="G63" s="274"/>
      <c r="H63" s="274"/>
      <c r="I63" s="274"/>
      <c r="J63" s="274"/>
      <c r="K63" s="274"/>
      <c r="L63" s="274"/>
      <c r="M63" s="274"/>
      <c r="Q63" s="274"/>
      <c r="R63" s="274"/>
      <c r="S63" s="274"/>
      <c r="T63" s="274"/>
      <c r="U63" s="274"/>
      <c r="V63" s="274"/>
      <c r="W63" s="274"/>
      <c r="X63" s="274"/>
      <c r="Y63" s="274"/>
      <c r="Z63" s="274"/>
      <c r="AA63" s="274"/>
    </row>
    <row r="64" spans="1:27" s="275" customFormat="1" ht="20.25" customHeight="1">
      <c r="A64" s="274"/>
      <c r="B64" s="274"/>
      <c r="C64" s="274"/>
      <c r="E64" s="274"/>
      <c r="F64" s="274"/>
      <c r="G64" s="274"/>
      <c r="H64" s="274"/>
      <c r="I64" s="274"/>
      <c r="J64" s="274"/>
      <c r="K64" s="274"/>
      <c r="L64" s="274"/>
      <c r="M64" s="274"/>
      <c r="Q64" s="274"/>
      <c r="R64" s="274"/>
      <c r="S64" s="274"/>
      <c r="T64" s="274"/>
      <c r="U64" s="274"/>
      <c r="V64" s="274"/>
      <c r="W64" s="274"/>
      <c r="X64" s="274"/>
      <c r="Y64" s="274"/>
      <c r="Z64" s="274"/>
      <c r="AA64" s="274"/>
    </row>
    <row r="65" spans="1:27" s="275" customFormat="1" ht="20.25" customHeight="1">
      <c r="A65" s="274"/>
      <c r="B65" s="274"/>
      <c r="C65" s="274"/>
      <c r="E65" s="274"/>
      <c r="F65" s="274"/>
      <c r="G65" s="274"/>
      <c r="H65" s="274"/>
      <c r="I65" s="274"/>
      <c r="J65" s="274"/>
      <c r="K65" s="274"/>
      <c r="L65" s="274"/>
      <c r="M65" s="274"/>
      <c r="Q65" s="274"/>
      <c r="R65" s="274"/>
      <c r="S65" s="274"/>
      <c r="T65" s="274"/>
      <c r="U65" s="274"/>
      <c r="V65" s="274"/>
      <c r="W65" s="274"/>
      <c r="X65" s="274"/>
      <c r="Y65" s="274"/>
      <c r="Z65" s="274"/>
      <c r="AA65" s="274"/>
    </row>
  </sheetData>
  <mergeCells count="6">
    <mergeCell ref="N7:N8"/>
    <mergeCell ref="D22:J23"/>
    <mergeCell ref="F7:F8"/>
    <mergeCell ref="H7:H8"/>
    <mergeCell ref="J7:J8"/>
    <mergeCell ref="L7:L8"/>
  </mergeCells>
  <pageMargins left="0.47" right="0" top="0.3" bottom="0" header="0.24" footer="0"/>
  <pageSetup paperSize="9" scale="59" orientation="portrait" r:id="rId1"/>
  <headerFooter alignWithMargins="0">
    <oddFooter>&amp;L&amp;12BS, &amp;D   LGC, &amp;T&amp;R&amp;"Arial,Fett"&amp;12&amp;P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2:AA99"/>
  <sheetViews>
    <sheetView showGridLines="0" zoomScaleNormal="100" workbookViewId="0">
      <selection activeCell="I36" sqref="I36"/>
    </sheetView>
  </sheetViews>
  <sheetFormatPr defaultColWidth="11.453125" defaultRowHeight="14.5"/>
  <cols>
    <col min="1" max="1" width="1.6328125" customWidth="1"/>
    <col min="3" max="3" width="5.90625" customWidth="1"/>
    <col min="4" max="4" width="3" style="13" customWidth="1"/>
    <col min="5" max="5" width="17.6328125" customWidth="1"/>
    <col min="6" max="6" width="34.453125" customWidth="1"/>
    <col min="7" max="8" width="12" customWidth="1"/>
    <col min="9" max="9" width="10.54296875" customWidth="1"/>
    <col min="10" max="10" width="10.54296875" style="13" customWidth="1"/>
    <col min="11" max="11" width="9.08984375" style="13" customWidth="1"/>
    <col min="12" max="12" width="1.36328125" style="13" customWidth="1"/>
    <col min="13" max="13" width="12.36328125" customWidth="1"/>
    <col min="14" max="14" width="1.90625" customWidth="1"/>
    <col min="15" max="19" width="7.6328125" customWidth="1"/>
  </cols>
  <sheetData>
    <row r="2" spans="2:16" ht="23.25" customHeight="1">
      <c r="B2" s="41" t="s">
        <v>36</v>
      </c>
      <c r="M2" s="852" t="s">
        <v>89</v>
      </c>
      <c r="N2" s="852"/>
    </row>
    <row r="3" spans="2:16" ht="23">
      <c r="B3" s="41">
        <f>'BS_P&amp;L_CF'!$AA$7</f>
        <v>0</v>
      </c>
      <c r="D3" s="40" t="s">
        <v>88</v>
      </c>
      <c r="E3" s="11"/>
      <c r="F3" s="31"/>
      <c r="M3" s="852"/>
      <c r="N3" s="852"/>
    </row>
    <row r="4" spans="2:16" ht="16" thickBot="1">
      <c r="D4" s="19"/>
      <c r="E4" s="2"/>
      <c r="F4" s="2"/>
      <c r="M4" s="853"/>
      <c r="N4" s="853"/>
    </row>
    <row r="5" spans="2:16" ht="6.75" customHeight="1">
      <c r="D5" s="19"/>
      <c r="E5" s="2"/>
      <c r="F5" s="2"/>
      <c r="L5" s="49"/>
      <c r="M5" s="5"/>
      <c r="N5" s="51"/>
      <c r="O5" s="8"/>
      <c r="P5" s="8"/>
    </row>
    <row r="6" spans="2:16" ht="39.75" customHeight="1" thickBot="1">
      <c r="D6" s="12" t="s">
        <v>0</v>
      </c>
      <c r="E6" s="2"/>
      <c r="F6" s="2"/>
      <c r="G6" s="45">
        <f>'BS_P&amp;L_CF'!$AC$7</f>
        <v>0</v>
      </c>
      <c r="H6" s="45">
        <f>'BS_P&amp;L_CF'!$AD$7</f>
        <v>0</v>
      </c>
      <c r="I6" s="47" t="s">
        <v>80</v>
      </c>
      <c r="J6" s="62"/>
      <c r="K6" s="46"/>
      <c r="L6" s="52"/>
      <c r="M6" s="200" t="str">
        <f>CONCATENATE('BS_P&amp;L_CF'!$AC$7,"                           at constant FX rates")</f>
        <v xml:space="preserve">                           at constant FX rates</v>
      </c>
      <c r="N6" s="123">
        <v>1</v>
      </c>
      <c r="O6" s="8"/>
      <c r="P6" s="8"/>
    </row>
    <row r="7" spans="2:16" ht="4.5" customHeight="1" thickBot="1">
      <c r="D7" s="74"/>
      <c r="E7" s="75"/>
      <c r="F7" s="76"/>
      <c r="G7" s="75"/>
      <c r="H7" s="75"/>
      <c r="I7" s="77"/>
      <c r="L7" s="54"/>
      <c r="M7" s="73"/>
      <c r="N7" s="53"/>
      <c r="O7" s="8"/>
      <c r="P7" s="8"/>
    </row>
    <row r="8" spans="2:16">
      <c r="D8" s="14"/>
      <c r="E8" s="7"/>
      <c r="F8" s="7"/>
      <c r="G8" s="7"/>
      <c r="H8" s="7"/>
      <c r="I8" s="7"/>
      <c r="L8" s="54"/>
      <c r="M8" s="7"/>
      <c r="N8" s="53"/>
      <c r="O8" s="8"/>
      <c r="P8" s="8"/>
    </row>
    <row r="9" spans="2:16" s="7" customFormat="1">
      <c r="D9" s="97"/>
      <c r="E9" s="3"/>
      <c r="F9" s="103"/>
      <c r="G9" s="82"/>
      <c r="H9" s="90"/>
      <c r="I9" s="83"/>
      <c r="J9" s="30"/>
      <c r="K9" s="14"/>
      <c r="L9" s="54"/>
      <c r="M9" s="21"/>
      <c r="N9" s="53"/>
      <c r="O9" s="8"/>
      <c r="P9" s="8"/>
    </row>
    <row r="10" spans="2:16" s="7" customFormat="1">
      <c r="D10" s="98" t="s">
        <v>15</v>
      </c>
      <c r="E10" s="10"/>
      <c r="F10" s="104"/>
      <c r="G10" s="207">
        <f>'LONZA Group_old'!$U$9</f>
        <v>0</v>
      </c>
      <c r="H10" s="207">
        <f>'LONZA Group_old'!$U$10</f>
        <v>2367</v>
      </c>
      <c r="I10" s="219">
        <f>(G10-H10)/H10*100</f>
        <v>-100</v>
      </c>
      <c r="J10" s="32"/>
      <c r="K10" s="14"/>
      <c r="L10" s="54"/>
      <c r="M10" s="208"/>
      <c r="N10" s="55"/>
    </row>
    <row r="11" spans="2:16" s="7" customFormat="1">
      <c r="D11" s="99"/>
      <c r="E11" s="22"/>
      <c r="F11" s="105"/>
      <c r="G11" s="66"/>
      <c r="H11" s="67"/>
      <c r="I11" s="82"/>
      <c r="J11" s="39"/>
      <c r="K11" s="14"/>
      <c r="L11" s="54"/>
      <c r="M11" s="23"/>
      <c r="N11" s="55"/>
    </row>
    <row r="12" spans="2:16" s="7" customFormat="1">
      <c r="D12" s="100" t="s">
        <v>67</v>
      </c>
      <c r="F12" s="106"/>
      <c r="G12" s="70"/>
      <c r="H12" s="67"/>
      <c r="I12" s="82"/>
      <c r="J12" s="39"/>
      <c r="K12" s="14"/>
      <c r="L12" s="54"/>
      <c r="M12" s="25"/>
      <c r="N12" s="55"/>
    </row>
    <row r="13" spans="2:16" s="7" customFormat="1">
      <c r="D13" s="99"/>
      <c r="E13" s="115" t="s">
        <v>81</v>
      </c>
      <c r="F13" s="104"/>
      <c r="G13" s="220">
        <f>(G10-H10)-G14-G15</f>
        <v>-2367</v>
      </c>
      <c r="H13" s="67"/>
      <c r="I13" s="82"/>
      <c r="J13" s="39"/>
      <c r="K13" s="14"/>
      <c r="L13" s="54"/>
      <c r="M13" s="30"/>
      <c r="N13" s="55"/>
    </row>
    <row r="14" spans="2:16" s="7" customFormat="1">
      <c r="D14" s="99"/>
      <c r="E14" s="116" t="s">
        <v>82</v>
      </c>
      <c r="F14" s="117"/>
      <c r="G14" s="207">
        <f>G10-M10</f>
        <v>0</v>
      </c>
      <c r="H14" s="67"/>
      <c r="I14" s="82"/>
      <c r="J14" s="39"/>
      <c r="K14" s="14"/>
      <c r="L14" s="54"/>
      <c r="M14" s="30"/>
      <c r="N14" s="55"/>
    </row>
    <row r="15" spans="2:16" s="7" customFormat="1">
      <c r="D15" s="99"/>
      <c r="E15" s="116" t="s">
        <v>83</v>
      </c>
      <c r="F15" s="117"/>
      <c r="G15" s="208"/>
      <c r="H15" s="67"/>
      <c r="I15" s="82"/>
      <c r="J15" s="39"/>
      <c r="K15" s="14"/>
      <c r="L15" s="54"/>
      <c r="M15" s="30"/>
      <c r="N15" s="55"/>
    </row>
    <row r="16" spans="2:16" s="7" customFormat="1">
      <c r="D16" s="99"/>
      <c r="E16" s="22"/>
      <c r="F16" s="105"/>
      <c r="G16" s="84"/>
      <c r="H16" s="222"/>
      <c r="I16" s="221"/>
      <c r="J16" s="39"/>
      <c r="K16" s="14"/>
      <c r="L16" s="54"/>
      <c r="M16" s="32"/>
      <c r="N16" s="55"/>
    </row>
    <row r="17" spans="3:14" s="7" customFormat="1">
      <c r="D17" s="118" t="s">
        <v>85</v>
      </c>
      <c r="E17" s="10"/>
      <c r="F17" s="119"/>
      <c r="G17" s="207">
        <f>G23-G21+G20</f>
        <v>0</v>
      </c>
      <c r="H17" s="207">
        <f>H23-H21+H20</f>
        <v>160</v>
      </c>
      <c r="I17" s="219">
        <f>(G17-H17)/H17*100</f>
        <v>-100</v>
      </c>
      <c r="J17" s="23"/>
      <c r="K17" s="14"/>
      <c r="L17" s="54"/>
      <c r="N17" s="55"/>
    </row>
    <row r="18" spans="3:14" s="21" customFormat="1" ht="12.5">
      <c r="D18" s="99"/>
      <c r="E18" s="5" t="s">
        <v>84</v>
      </c>
      <c r="F18" s="107"/>
      <c r="G18" s="84" t="e">
        <f>G17/G10*100</f>
        <v>#DIV/0!</v>
      </c>
      <c r="H18" s="84">
        <f>H17/H10*100</f>
        <v>6.759611322348964</v>
      </c>
      <c r="I18" s="82"/>
      <c r="J18" s="39"/>
      <c r="K18" s="39"/>
      <c r="L18" s="56"/>
      <c r="M18" s="32"/>
      <c r="N18" s="57"/>
    </row>
    <row r="19" spans="3:14" s="21" customFormat="1" ht="13">
      <c r="D19" s="79"/>
      <c r="E19" s="5"/>
      <c r="F19" s="107"/>
      <c r="G19" s="66"/>
      <c r="H19" s="91"/>
      <c r="I19" s="82"/>
      <c r="J19" s="39"/>
      <c r="K19" s="39"/>
      <c r="L19" s="56"/>
      <c r="M19" s="23"/>
      <c r="N19" s="57"/>
    </row>
    <row r="20" spans="3:14" s="21" customFormat="1" ht="13">
      <c r="D20" s="120" t="s">
        <v>86</v>
      </c>
      <c r="E20" s="115"/>
      <c r="F20" s="104"/>
      <c r="G20" s="208"/>
      <c r="H20" s="208">
        <v>9</v>
      </c>
      <c r="I20" s="219">
        <f>(G20-H20)/H20*100</f>
        <v>-100</v>
      </c>
      <c r="J20" s="32"/>
      <c r="K20" s="39"/>
      <c r="L20" s="56"/>
      <c r="M20" s="30"/>
      <c r="N20" s="57"/>
    </row>
    <row r="21" spans="3:14" s="21" customFormat="1" ht="13">
      <c r="D21" s="120" t="s">
        <v>107</v>
      </c>
      <c r="E21" s="115"/>
      <c r="F21" s="104"/>
      <c r="G21" s="208"/>
      <c r="H21" s="208">
        <v>18</v>
      </c>
      <c r="I21" s="219">
        <f>(G21-H21)/H21*100</f>
        <v>-100</v>
      </c>
      <c r="J21" s="32"/>
      <c r="K21" s="39"/>
      <c r="L21" s="56"/>
      <c r="M21" s="30"/>
      <c r="N21" s="57"/>
    </row>
    <row r="22" spans="3:14" s="21" customFormat="1" ht="13">
      <c r="D22" s="78"/>
      <c r="E22" s="5"/>
      <c r="F22" s="107"/>
      <c r="G22" s="69"/>
      <c r="H22" s="84"/>
      <c r="I22" s="82"/>
      <c r="J22" s="39"/>
      <c r="K22" s="39"/>
      <c r="L22" s="56"/>
      <c r="M22" s="23"/>
      <c r="N22" s="57"/>
    </row>
    <row r="23" spans="3:14" s="21" customFormat="1" ht="13">
      <c r="D23" s="118" t="s">
        <v>58</v>
      </c>
      <c r="E23" s="115"/>
      <c r="F23" s="104"/>
      <c r="G23" s="207">
        <f>'LONZA Group_old'!$U$13</f>
        <v>0</v>
      </c>
      <c r="H23" s="207">
        <f>'LONZA Group_old'!$U$14</f>
        <v>169</v>
      </c>
      <c r="I23" s="219">
        <f>(G23-H23)/H23*100</f>
        <v>-100</v>
      </c>
      <c r="J23" s="32"/>
      <c r="K23" s="39"/>
      <c r="L23" s="56"/>
      <c r="M23" s="208"/>
      <c r="N23" s="57"/>
    </row>
    <row r="24" spans="3:14" s="21" customFormat="1" ht="12.5">
      <c r="D24" s="79"/>
      <c r="E24" s="5" t="s">
        <v>84</v>
      </c>
      <c r="F24" s="107"/>
      <c r="G24" s="84" t="e">
        <f>G23/G10*100</f>
        <v>#DIV/0!</v>
      </c>
      <c r="H24" s="84">
        <f>H23/H10*100</f>
        <v>7.1398394592310943</v>
      </c>
      <c r="I24" s="82"/>
      <c r="J24" s="39"/>
      <c r="K24" s="39"/>
      <c r="L24" s="56"/>
      <c r="M24" s="32"/>
      <c r="N24" s="57"/>
    </row>
    <row r="25" spans="3:14" s="7" customFormat="1">
      <c r="C25" s="14"/>
      <c r="D25" s="99"/>
      <c r="E25" s="22"/>
      <c r="F25" s="105"/>
      <c r="G25" s="84"/>
      <c r="H25" s="84"/>
      <c r="I25" s="82"/>
      <c r="J25" s="39"/>
      <c r="K25" s="14"/>
      <c r="L25" s="54"/>
      <c r="M25" s="32"/>
      <c r="N25" s="55"/>
    </row>
    <row r="26" spans="3:14" s="7" customFormat="1">
      <c r="D26" s="98" t="s">
        <v>4</v>
      </c>
      <c r="E26" s="10"/>
      <c r="F26" s="121"/>
      <c r="G26" s="207">
        <f>'LONZA Group_old'!$U$25</f>
        <v>0</v>
      </c>
      <c r="H26" s="207">
        <f>'LONZA Group_old'!$U$26</f>
        <v>302</v>
      </c>
      <c r="I26" s="219">
        <f>(G26-H26)/H26*100</f>
        <v>-100</v>
      </c>
      <c r="J26" s="32"/>
      <c r="K26" s="14"/>
      <c r="L26" s="54"/>
      <c r="M26" s="208"/>
      <c r="N26" s="55"/>
    </row>
    <row r="27" spans="3:14" s="21" customFormat="1" ht="12.5">
      <c r="D27" s="99"/>
      <c r="E27" s="5" t="s">
        <v>84</v>
      </c>
      <c r="F27" s="107"/>
      <c r="G27" s="85" t="e">
        <f>G26/G10*100</f>
        <v>#DIV/0!</v>
      </c>
      <c r="H27" s="85">
        <f>H26/H10*100</f>
        <v>12.758766370933671</v>
      </c>
      <c r="I27" s="95"/>
      <c r="J27" s="63"/>
      <c r="K27" s="44"/>
      <c r="L27" s="58"/>
      <c r="M27" s="33"/>
      <c r="N27" s="57"/>
    </row>
    <row r="28" spans="3:14" s="7" customFormat="1">
      <c r="D28" s="99"/>
      <c r="E28" s="5" t="s">
        <v>87</v>
      </c>
      <c r="F28" s="108"/>
      <c r="G28" s="85" t="e">
        <f>(G26+G21)/G10*100</f>
        <v>#DIV/0!</v>
      </c>
      <c r="H28" s="85">
        <f>(H26+H21)/H10*100</f>
        <v>13.519222644697928</v>
      </c>
      <c r="I28" s="96"/>
      <c r="J28" s="64"/>
      <c r="K28" s="42"/>
      <c r="L28" s="58"/>
      <c r="M28" s="33"/>
      <c r="N28" s="57"/>
    </row>
    <row r="29" spans="3:14" s="7" customFormat="1" ht="15" thickBot="1">
      <c r="D29" s="81"/>
      <c r="F29" s="109"/>
      <c r="G29" s="65"/>
      <c r="H29" s="82"/>
      <c r="I29" s="65"/>
      <c r="J29" s="14"/>
      <c r="K29" s="14"/>
      <c r="L29" s="59"/>
      <c r="M29" s="60"/>
      <c r="N29" s="61"/>
    </row>
    <row r="30" spans="3:14" ht="12.75" customHeight="1">
      <c r="D30" s="101"/>
      <c r="E30" s="17"/>
      <c r="F30" s="110"/>
      <c r="G30" s="86"/>
      <c r="H30" s="86"/>
      <c r="I30" s="72"/>
      <c r="J30" s="18"/>
      <c r="L30" s="14"/>
      <c r="M30" s="7"/>
      <c r="N30" s="7"/>
    </row>
    <row r="31" spans="3:14" ht="12.75" customHeight="1">
      <c r="D31" s="80"/>
      <c r="E31" s="17"/>
      <c r="F31" s="110"/>
      <c r="G31" s="86"/>
      <c r="H31" s="86"/>
      <c r="I31" s="72"/>
      <c r="J31" s="18"/>
      <c r="M31" s="34"/>
    </row>
    <row r="32" spans="3:14" ht="11.25" customHeight="1">
      <c r="D32" s="80"/>
      <c r="E32" s="114"/>
      <c r="F32" s="110"/>
      <c r="G32" s="87"/>
      <c r="H32" s="92"/>
      <c r="I32" s="68"/>
      <c r="J32" s="18"/>
      <c r="M32" s="34"/>
    </row>
    <row r="33" spans="1:27">
      <c r="D33" s="80"/>
      <c r="E33" s="17"/>
      <c r="F33" s="110"/>
      <c r="G33" s="88"/>
      <c r="H33" s="88"/>
      <c r="I33" s="68"/>
      <c r="J33" s="18"/>
      <c r="M33" s="35"/>
    </row>
    <row r="34" spans="1:27" ht="20.25" customHeight="1">
      <c r="D34" s="80"/>
      <c r="E34" s="17"/>
      <c r="F34" s="111"/>
      <c r="G34" s="88"/>
      <c r="H34" s="88"/>
      <c r="I34" s="68"/>
      <c r="J34" s="18"/>
      <c r="M34" s="6"/>
    </row>
    <row r="35" spans="1:27">
      <c r="D35" s="80"/>
      <c r="E35" s="17"/>
      <c r="F35" s="111"/>
      <c r="G35" s="88"/>
      <c r="H35" s="88"/>
      <c r="I35" s="68"/>
      <c r="J35" s="18"/>
      <c r="M35" s="6"/>
    </row>
    <row r="36" spans="1:27">
      <c r="D36" s="80"/>
      <c r="E36" s="9"/>
      <c r="F36" s="112"/>
      <c r="G36" s="89"/>
      <c r="H36" s="88"/>
      <c r="I36" s="71"/>
      <c r="J36" s="26"/>
      <c r="M36" s="6"/>
    </row>
    <row r="37" spans="1:27">
      <c r="D37" s="80"/>
      <c r="E37" s="1"/>
      <c r="F37" s="107"/>
      <c r="G37" s="67"/>
      <c r="H37" s="93"/>
      <c r="I37" s="68"/>
      <c r="J37" s="18"/>
      <c r="M37" s="8"/>
    </row>
    <row r="38" spans="1:27">
      <c r="D38" s="102"/>
      <c r="E38" s="18"/>
      <c r="F38" s="113"/>
      <c r="G38" s="88"/>
      <c r="H38" s="88"/>
      <c r="I38" s="68"/>
      <c r="J38" s="18"/>
      <c r="M38" s="5"/>
    </row>
    <row r="39" spans="1:27">
      <c r="D39" s="18"/>
      <c r="E39" s="1"/>
      <c r="F39" s="1"/>
      <c r="G39" s="5"/>
      <c r="H39" s="4"/>
      <c r="I39" s="1"/>
      <c r="J39" s="18"/>
      <c r="M39" s="6"/>
    </row>
    <row r="40" spans="1:27">
      <c r="D40" s="18"/>
      <c r="E40" s="1"/>
      <c r="F40" s="1"/>
      <c r="G40" s="5"/>
      <c r="H40" s="4"/>
      <c r="I40" s="1"/>
      <c r="J40" s="18"/>
      <c r="M40" s="5"/>
    </row>
    <row r="41" spans="1:27">
      <c r="D41" s="18"/>
      <c r="E41" s="1"/>
      <c r="F41" s="1"/>
      <c r="G41" s="5"/>
      <c r="H41" s="4"/>
      <c r="I41" s="1"/>
      <c r="J41" s="18"/>
      <c r="M41" s="5"/>
    </row>
    <row r="42" spans="1:27">
      <c r="D42" s="18"/>
      <c r="E42" s="1"/>
      <c r="F42" s="1"/>
      <c r="G42" s="5"/>
      <c r="H42" s="4"/>
      <c r="I42" s="1"/>
      <c r="J42" s="18"/>
      <c r="M42" s="5"/>
    </row>
    <row r="43" spans="1:27">
      <c r="D43" s="18"/>
      <c r="E43" s="1"/>
      <c r="F43" s="1"/>
      <c r="G43" s="5"/>
      <c r="H43" s="4"/>
      <c r="I43" s="1"/>
      <c r="J43" s="18"/>
      <c r="M43" s="5"/>
    </row>
    <row r="44" spans="1:27">
      <c r="D44" s="18"/>
      <c r="E44" s="1"/>
      <c r="F44" s="1"/>
      <c r="G44" s="5"/>
      <c r="H44" s="4"/>
      <c r="I44" s="1"/>
      <c r="J44" s="18"/>
      <c r="M44" s="5"/>
    </row>
    <row r="45" spans="1:27">
      <c r="D45" s="18"/>
      <c r="E45" s="1"/>
      <c r="F45" s="1"/>
      <c r="G45" s="5"/>
      <c r="H45" s="4"/>
      <c r="I45" s="1"/>
      <c r="J45" s="18"/>
      <c r="M45" s="5"/>
      <c r="P45" s="13"/>
    </row>
    <row r="46" spans="1:27">
      <c r="D46" s="18"/>
      <c r="E46" s="1"/>
      <c r="F46" s="1"/>
      <c r="G46" s="5"/>
      <c r="H46" s="4"/>
      <c r="I46" s="1"/>
      <c r="J46" s="18"/>
      <c r="M46" s="5"/>
    </row>
    <row r="47" spans="1:27" s="13" customFormat="1">
      <c r="A47"/>
      <c r="B47"/>
      <c r="C47"/>
      <c r="D47" s="18"/>
      <c r="E47" s="1"/>
      <c r="F47" s="1"/>
      <c r="G47" s="5"/>
      <c r="H47" s="4"/>
      <c r="I47" s="1"/>
      <c r="J47" s="18"/>
      <c r="M47" s="5"/>
      <c r="N47"/>
      <c r="O47"/>
      <c r="P47"/>
      <c r="Q47"/>
      <c r="R47"/>
      <c r="S47"/>
      <c r="T47"/>
      <c r="U47"/>
      <c r="V47"/>
      <c r="W47"/>
      <c r="X47"/>
      <c r="Y47"/>
      <c r="Z47"/>
      <c r="AA47"/>
    </row>
    <row r="48" spans="1:27" s="13" customFormat="1">
      <c r="A48"/>
      <c r="B48"/>
      <c r="C48"/>
      <c r="D48" s="18"/>
      <c r="E48" s="1"/>
      <c r="F48" s="1"/>
      <c r="G48" s="5"/>
      <c r="H48" s="4"/>
      <c r="I48" s="1"/>
      <c r="J48" s="18"/>
      <c r="M48" s="5"/>
      <c r="N48"/>
      <c r="O48"/>
      <c r="P48"/>
      <c r="Q48"/>
      <c r="R48"/>
      <c r="S48"/>
      <c r="T48"/>
      <c r="U48"/>
      <c r="V48"/>
      <c r="W48"/>
      <c r="X48"/>
      <c r="Y48"/>
      <c r="Z48"/>
      <c r="AA48"/>
    </row>
    <row r="49" spans="1:27" s="13" customFormat="1">
      <c r="A49"/>
      <c r="B49"/>
      <c r="C49"/>
      <c r="D49" s="18"/>
      <c r="E49" s="1"/>
      <c r="F49" s="1"/>
      <c r="G49" s="5"/>
      <c r="H49" s="4"/>
      <c r="I49" s="1"/>
      <c r="J49" s="18"/>
      <c r="M49" s="5"/>
      <c r="N49"/>
      <c r="O49"/>
      <c r="P49"/>
      <c r="Q49"/>
      <c r="R49"/>
      <c r="S49"/>
      <c r="T49"/>
      <c r="U49"/>
      <c r="V49"/>
      <c r="W49"/>
      <c r="X49"/>
      <c r="Y49"/>
      <c r="Z49"/>
      <c r="AA49"/>
    </row>
    <row r="50" spans="1:27" s="13" customFormat="1">
      <c r="A50"/>
      <c r="B50"/>
      <c r="C50"/>
      <c r="D50" s="18"/>
      <c r="E50" s="1"/>
      <c r="F50" s="1"/>
      <c r="G50" s="5"/>
      <c r="H50" s="4"/>
      <c r="I50" s="1"/>
      <c r="J50" s="18"/>
      <c r="M50" s="5"/>
      <c r="N50"/>
      <c r="O50"/>
      <c r="P50"/>
      <c r="Q50"/>
      <c r="R50"/>
      <c r="S50"/>
      <c r="T50"/>
      <c r="U50"/>
      <c r="V50"/>
      <c r="W50"/>
      <c r="X50"/>
      <c r="Y50"/>
      <c r="Z50"/>
      <c r="AA50"/>
    </row>
    <row r="51" spans="1:27" s="13" customFormat="1">
      <c r="A51"/>
      <c r="B51"/>
      <c r="C51"/>
      <c r="D51" s="18"/>
      <c r="E51" s="18"/>
      <c r="F51" s="18"/>
      <c r="G51" s="5"/>
      <c r="H51" s="4"/>
      <c r="I51" s="1"/>
      <c r="J51" s="18"/>
      <c r="M51" s="5"/>
      <c r="N51"/>
      <c r="O51"/>
      <c r="P51"/>
      <c r="Q51"/>
      <c r="R51"/>
      <c r="S51"/>
      <c r="T51"/>
      <c r="U51"/>
      <c r="V51"/>
      <c r="W51"/>
      <c r="X51"/>
      <c r="Y51"/>
      <c r="Z51"/>
      <c r="AA51"/>
    </row>
    <row r="52" spans="1:27" s="13" customFormat="1">
      <c r="A52"/>
      <c r="B52"/>
      <c r="C52"/>
      <c r="D52" s="18"/>
      <c r="E52" s="18"/>
      <c r="F52" s="18"/>
      <c r="G52" s="5"/>
      <c r="H52" s="4"/>
      <c r="I52" s="1"/>
      <c r="J52" s="18"/>
      <c r="M52" s="5"/>
      <c r="N52"/>
      <c r="O52"/>
      <c r="P52"/>
      <c r="Q52"/>
      <c r="R52"/>
      <c r="S52"/>
      <c r="T52"/>
      <c r="U52"/>
      <c r="V52"/>
      <c r="W52"/>
      <c r="X52"/>
      <c r="Y52"/>
      <c r="Z52"/>
      <c r="AA52"/>
    </row>
    <row r="53" spans="1:27" s="13" customFormat="1">
      <c r="A53"/>
      <c r="B53"/>
      <c r="C53"/>
      <c r="D53" s="18"/>
      <c r="E53" s="18"/>
      <c r="F53" s="18"/>
      <c r="G53" s="5"/>
      <c r="H53" s="4"/>
      <c r="I53" s="1"/>
      <c r="J53" s="18"/>
      <c r="M53" s="5"/>
      <c r="N53"/>
      <c r="O53"/>
      <c r="P53"/>
      <c r="Q53"/>
      <c r="R53"/>
      <c r="S53"/>
      <c r="T53"/>
      <c r="U53"/>
      <c r="V53"/>
      <c r="W53"/>
      <c r="X53"/>
      <c r="Y53"/>
      <c r="Z53"/>
      <c r="AA53"/>
    </row>
    <row r="54" spans="1:27" s="13" customFormat="1">
      <c r="A54"/>
      <c r="B54"/>
      <c r="C54"/>
      <c r="D54" s="18"/>
      <c r="E54" s="18"/>
      <c r="F54" s="18"/>
      <c r="G54" s="5"/>
      <c r="H54" s="4"/>
      <c r="I54" s="1"/>
      <c r="J54" s="18"/>
      <c r="M54" s="5"/>
      <c r="N54"/>
      <c r="O54"/>
      <c r="P54"/>
      <c r="Q54"/>
      <c r="R54"/>
      <c r="S54"/>
      <c r="T54"/>
      <c r="U54"/>
      <c r="V54"/>
      <c r="W54"/>
      <c r="X54"/>
      <c r="Y54"/>
      <c r="Z54"/>
      <c r="AA54"/>
    </row>
    <row r="55" spans="1:27" s="13" customFormat="1">
      <c r="A55"/>
      <c r="B55"/>
      <c r="C55"/>
      <c r="D55" s="18"/>
      <c r="E55" s="1"/>
      <c r="F55" s="1"/>
      <c r="G55" s="5"/>
      <c r="H55" s="4"/>
      <c r="I55" s="1"/>
      <c r="J55" s="18"/>
      <c r="M55" s="5"/>
      <c r="N55"/>
      <c r="O55"/>
      <c r="P55"/>
      <c r="Q55"/>
      <c r="R55"/>
      <c r="S55"/>
      <c r="T55"/>
      <c r="U55"/>
      <c r="V55"/>
      <c r="W55"/>
      <c r="X55"/>
      <c r="Y55"/>
      <c r="Z55"/>
      <c r="AA55"/>
    </row>
    <row r="56" spans="1:27" s="13" customFormat="1">
      <c r="A56"/>
      <c r="B56"/>
      <c r="C56"/>
      <c r="D56" s="18"/>
      <c r="E56" s="1"/>
      <c r="F56" s="1"/>
      <c r="G56" s="5"/>
      <c r="H56" s="4"/>
      <c r="I56" s="1"/>
      <c r="J56" s="18"/>
      <c r="M56" s="5"/>
      <c r="N56"/>
      <c r="O56"/>
      <c r="P56"/>
      <c r="Q56"/>
      <c r="R56"/>
      <c r="S56"/>
      <c r="T56"/>
      <c r="U56"/>
      <c r="V56"/>
      <c r="W56"/>
      <c r="X56"/>
      <c r="Y56"/>
      <c r="Z56"/>
      <c r="AA56"/>
    </row>
    <row r="57" spans="1:27" s="13" customFormat="1">
      <c r="A57"/>
      <c r="B57"/>
      <c r="C57"/>
      <c r="D57" s="18"/>
      <c r="E57" s="1"/>
      <c r="F57" s="1"/>
      <c r="G57" s="5"/>
      <c r="H57" s="4"/>
      <c r="I57" s="1"/>
      <c r="J57" s="18"/>
      <c r="M57" s="5"/>
      <c r="N57"/>
      <c r="O57"/>
      <c r="P57"/>
      <c r="Q57"/>
      <c r="R57"/>
      <c r="S57"/>
      <c r="T57"/>
      <c r="U57"/>
      <c r="V57"/>
      <c r="W57"/>
      <c r="X57"/>
      <c r="Y57"/>
      <c r="Z57"/>
      <c r="AA57"/>
    </row>
    <row r="58" spans="1:27" s="13" customFormat="1">
      <c r="A58"/>
      <c r="B58"/>
      <c r="C58"/>
      <c r="D58" s="18"/>
      <c r="E58" s="1"/>
      <c r="F58" s="1"/>
      <c r="G58" s="5"/>
      <c r="H58" s="4"/>
      <c r="I58" s="1"/>
      <c r="J58" s="18"/>
      <c r="M58" s="5"/>
      <c r="N58"/>
      <c r="O58"/>
      <c r="P58"/>
      <c r="Q58"/>
      <c r="R58"/>
      <c r="S58"/>
      <c r="T58"/>
      <c r="U58"/>
      <c r="V58"/>
      <c r="W58"/>
      <c r="X58"/>
      <c r="Y58"/>
      <c r="Z58"/>
      <c r="AA58"/>
    </row>
    <row r="59" spans="1:27" s="13" customFormat="1">
      <c r="A59"/>
      <c r="B59"/>
      <c r="C59"/>
      <c r="D59" s="18"/>
      <c r="E59" s="1"/>
      <c r="F59" s="1"/>
      <c r="G59" s="5"/>
      <c r="H59" s="4"/>
      <c r="I59" s="1"/>
      <c r="J59" s="18"/>
      <c r="M59" s="5"/>
      <c r="N59"/>
      <c r="O59"/>
      <c r="P59"/>
      <c r="Q59"/>
      <c r="R59"/>
      <c r="S59"/>
      <c r="T59"/>
      <c r="U59"/>
      <c r="V59"/>
      <c r="W59"/>
      <c r="X59"/>
      <c r="Y59"/>
      <c r="Z59"/>
      <c r="AA59"/>
    </row>
    <row r="60" spans="1:27" s="13" customFormat="1">
      <c r="A60"/>
      <c r="B60"/>
      <c r="C60"/>
      <c r="D60" s="18"/>
      <c r="E60" s="1"/>
      <c r="F60" s="1"/>
      <c r="G60" s="5"/>
      <c r="H60" s="4"/>
      <c r="I60" s="1"/>
      <c r="J60" s="18"/>
      <c r="M60" s="5"/>
      <c r="N60"/>
      <c r="O60"/>
      <c r="P60"/>
      <c r="Q60"/>
      <c r="R60"/>
      <c r="S60"/>
      <c r="T60"/>
      <c r="U60"/>
      <c r="V60"/>
      <c r="W60"/>
      <c r="X60"/>
      <c r="Y60"/>
      <c r="Z60"/>
      <c r="AA60"/>
    </row>
    <row r="61" spans="1:27" s="13" customFormat="1">
      <c r="A61"/>
      <c r="B61"/>
      <c r="C61"/>
      <c r="E61"/>
      <c r="F61"/>
      <c r="G61"/>
      <c r="H61"/>
      <c r="I61"/>
      <c r="M61" s="5"/>
      <c r="N61"/>
      <c r="O61"/>
      <c r="P61"/>
      <c r="Q61"/>
      <c r="R61"/>
      <c r="S61"/>
      <c r="T61"/>
      <c r="U61"/>
      <c r="V61"/>
      <c r="W61"/>
      <c r="X61"/>
      <c r="Y61"/>
      <c r="Z61"/>
      <c r="AA61"/>
    </row>
    <row r="62" spans="1:27" s="13" customFormat="1">
      <c r="A62"/>
      <c r="B62"/>
      <c r="C62"/>
      <c r="E62"/>
      <c r="F62"/>
      <c r="G62"/>
      <c r="H62"/>
      <c r="I62"/>
      <c r="M62"/>
      <c r="N62"/>
      <c r="O62"/>
      <c r="P62"/>
      <c r="Q62"/>
      <c r="R62"/>
      <c r="S62"/>
      <c r="T62"/>
      <c r="U62"/>
      <c r="V62"/>
      <c r="W62"/>
      <c r="X62"/>
      <c r="Y62"/>
      <c r="Z62"/>
      <c r="AA62"/>
    </row>
    <row r="66" spans="1:27">
      <c r="W66" s="15">
        <v>0.28199999999999997</v>
      </c>
    </row>
    <row r="67" spans="1:27">
      <c r="T67" s="16">
        <v>0.25</v>
      </c>
      <c r="W67" s="16">
        <v>0.25</v>
      </c>
    </row>
    <row r="79" spans="1:27" s="13" customFormat="1">
      <c r="A79"/>
      <c r="B79"/>
      <c r="C79"/>
      <c r="E79"/>
      <c r="F79"/>
      <c r="G79"/>
      <c r="H79"/>
      <c r="I79"/>
      <c r="M79"/>
      <c r="N79"/>
      <c r="O79"/>
      <c r="P79"/>
      <c r="Q79"/>
      <c r="R79"/>
      <c r="S79"/>
      <c r="T79"/>
      <c r="U79"/>
      <c r="V79"/>
      <c r="W79"/>
      <c r="X79"/>
      <c r="Y79"/>
      <c r="Z79"/>
      <c r="AA79"/>
    </row>
    <row r="80" spans="1:27" s="13" customFormat="1">
      <c r="A80"/>
      <c r="B80"/>
      <c r="C80"/>
      <c r="E80"/>
      <c r="F80"/>
      <c r="G80"/>
      <c r="H80"/>
      <c r="I80"/>
      <c r="M80"/>
      <c r="N80"/>
      <c r="O80"/>
      <c r="P80"/>
      <c r="Q80"/>
      <c r="R80"/>
      <c r="S80"/>
      <c r="T80"/>
      <c r="U80"/>
      <c r="V80"/>
      <c r="W80"/>
      <c r="X80"/>
      <c r="Y80"/>
      <c r="Z80"/>
      <c r="AA80"/>
    </row>
    <row r="81" spans="1:27" s="13" customFormat="1">
      <c r="A81"/>
      <c r="B81"/>
      <c r="C81"/>
      <c r="E81"/>
      <c r="F81"/>
      <c r="G81"/>
      <c r="H81"/>
      <c r="I81"/>
      <c r="M81"/>
      <c r="N81"/>
      <c r="O81"/>
      <c r="P81"/>
      <c r="Q81"/>
      <c r="R81"/>
      <c r="S81"/>
      <c r="T81"/>
      <c r="U81"/>
      <c r="V81"/>
      <c r="W81"/>
      <c r="X81"/>
      <c r="Y81"/>
      <c r="Z81"/>
      <c r="AA81"/>
    </row>
    <row r="82" spans="1:27" s="13" customFormat="1">
      <c r="A82"/>
      <c r="B82"/>
      <c r="C82"/>
      <c r="E82"/>
      <c r="F82"/>
      <c r="G82"/>
      <c r="H82"/>
      <c r="I82"/>
      <c r="M82"/>
      <c r="N82"/>
      <c r="O82"/>
      <c r="P82"/>
      <c r="Q82"/>
      <c r="R82"/>
      <c r="S82"/>
      <c r="T82"/>
      <c r="U82"/>
      <c r="V82"/>
      <c r="W82"/>
      <c r="X82"/>
      <c r="Y82"/>
      <c r="Z82"/>
      <c r="AA82"/>
    </row>
    <row r="83" spans="1:27" s="13" customFormat="1">
      <c r="A83"/>
      <c r="B83"/>
      <c r="C83"/>
      <c r="E83"/>
      <c r="F83"/>
      <c r="G83"/>
      <c r="H83"/>
      <c r="I83"/>
      <c r="M83"/>
      <c r="N83"/>
      <c r="O83"/>
      <c r="P83"/>
      <c r="Q83"/>
      <c r="R83"/>
      <c r="S83"/>
      <c r="T83"/>
      <c r="U83"/>
      <c r="V83"/>
      <c r="W83"/>
      <c r="X83"/>
      <c r="Y83"/>
      <c r="Z83"/>
      <c r="AA83"/>
    </row>
    <row r="84" spans="1:27" s="13" customFormat="1">
      <c r="A84"/>
      <c r="B84"/>
      <c r="C84"/>
      <c r="E84"/>
      <c r="F84"/>
      <c r="G84"/>
      <c r="H84"/>
      <c r="I84"/>
      <c r="M84"/>
      <c r="N84"/>
      <c r="O84"/>
      <c r="P84"/>
      <c r="Q84"/>
      <c r="R84"/>
      <c r="S84"/>
      <c r="T84"/>
      <c r="U84"/>
      <c r="V84"/>
      <c r="W84"/>
      <c r="X84"/>
      <c r="Y84"/>
      <c r="Z84"/>
      <c r="AA84"/>
    </row>
    <row r="85" spans="1:27" s="13" customFormat="1">
      <c r="A85"/>
      <c r="B85"/>
      <c r="C85"/>
      <c r="E85"/>
      <c r="F85"/>
      <c r="G85"/>
      <c r="H85"/>
      <c r="I85"/>
      <c r="M85"/>
      <c r="N85"/>
      <c r="O85"/>
      <c r="P85"/>
      <c r="Q85"/>
      <c r="R85"/>
      <c r="S85"/>
      <c r="T85"/>
      <c r="U85"/>
      <c r="V85"/>
      <c r="W85"/>
      <c r="X85"/>
      <c r="Y85"/>
      <c r="Z85"/>
      <c r="AA85"/>
    </row>
    <row r="86" spans="1:27" s="13" customFormat="1">
      <c r="A86"/>
      <c r="B86"/>
      <c r="C86"/>
      <c r="E86"/>
      <c r="F86"/>
      <c r="G86"/>
      <c r="H86"/>
      <c r="I86"/>
      <c r="M86"/>
      <c r="N86"/>
      <c r="O86"/>
      <c r="P86"/>
      <c r="Q86"/>
      <c r="R86"/>
      <c r="S86"/>
      <c r="T86"/>
      <c r="U86"/>
      <c r="V86"/>
      <c r="W86"/>
      <c r="X86"/>
      <c r="Y86"/>
      <c r="Z86"/>
      <c r="AA86"/>
    </row>
    <row r="87" spans="1:27" s="13" customFormat="1">
      <c r="A87"/>
      <c r="B87"/>
      <c r="C87"/>
      <c r="E87"/>
      <c r="F87"/>
      <c r="G87"/>
      <c r="H87"/>
      <c r="I87"/>
      <c r="M87"/>
      <c r="N87"/>
      <c r="O87"/>
      <c r="P87"/>
      <c r="Q87"/>
      <c r="R87"/>
      <c r="S87"/>
      <c r="T87"/>
      <c r="U87"/>
      <c r="V87"/>
      <c r="W87"/>
      <c r="X87"/>
      <c r="Y87"/>
      <c r="Z87"/>
      <c r="AA87"/>
    </row>
    <row r="88" spans="1:27" s="13" customFormat="1">
      <c r="A88"/>
      <c r="B88"/>
      <c r="C88"/>
      <c r="E88"/>
      <c r="F88"/>
      <c r="G88"/>
      <c r="H88"/>
      <c r="I88"/>
      <c r="M88"/>
      <c r="N88"/>
      <c r="O88"/>
      <c r="P88"/>
      <c r="Q88"/>
      <c r="R88"/>
      <c r="S88"/>
      <c r="T88"/>
      <c r="U88"/>
      <c r="V88"/>
      <c r="W88"/>
      <c r="X88"/>
      <c r="Y88"/>
      <c r="Z88"/>
      <c r="AA88"/>
    </row>
    <row r="89" spans="1:27" s="13" customFormat="1">
      <c r="A89"/>
      <c r="B89"/>
      <c r="C89"/>
      <c r="E89"/>
      <c r="F89"/>
      <c r="G89"/>
      <c r="H89"/>
      <c r="I89"/>
      <c r="M89"/>
      <c r="N89"/>
      <c r="O89"/>
      <c r="P89"/>
      <c r="Q89"/>
      <c r="R89"/>
      <c r="S89"/>
      <c r="T89"/>
      <c r="U89"/>
      <c r="V89"/>
      <c r="W89"/>
      <c r="X89"/>
      <c r="Y89"/>
      <c r="Z89"/>
      <c r="AA89"/>
    </row>
    <row r="90" spans="1:27" s="13" customFormat="1">
      <c r="A90"/>
      <c r="B90"/>
      <c r="C90"/>
      <c r="E90"/>
      <c r="F90"/>
      <c r="G90"/>
      <c r="H90"/>
      <c r="I90"/>
      <c r="M90"/>
      <c r="N90"/>
      <c r="O90"/>
      <c r="P90"/>
      <c r="Q90"/>
      <c r="R90"/>
      <c r="S90"/>
      <c r="T90"/>
      <c r="U90"/>
      <c r="V90"/>
      <c r="W90"/>
      <c r="X90"/>
      <c r="Y90"/>
      <c r="Z90"/>
      <c r="AA90"/>
    </row>
    <row r="91" spans="1:27" s="13" customFormat="1">
      <c r="A91"/>
      <c r="B91"/>
      <c r="C91"/>
      <c r="E91"/>
      <c r="F91"/>
      <c r="G91"/>
      <c r="H91"/>
      <c r="I91"/>
      <c r="M91"/>
      <c r="N91"/>
      <c r="O91"/>
      <c r="P91"/>
      <c r="Q91"/>
      <c r="R91"/>
      <c r="S91"/>
      <c r="T91"/>
      <c r="U91"/>
      <c r="V91"/>
      <c r="W91"/>
      <c r="X91"/>
      <c r="Y91"/>
      <c r="Z91"/>
      <c r="AA91"/>
    </row>
    <row r="92" spans="1:27" s="13" customFormat="1">
      <c r="A92"/>
      <c r="B92"/>
      <c r="C92"/>
      <c r="E92"/>
      <c r="F92"/>
      <c r="G92"/>
      <c r="H92"/>
      <c r="I92"/>
      <c r="M92"/>
      <c r="N92"/>
      <c r="O92"/>
      <c r="P92"/>
      <c r="Q92"/>
      <c r="R92"/>
      <c r="S92"/>
      <c r="T92"/>
      <c r="U92"/>
      <c r="V92"/>
      <c r="W92"/>
      <c r="X92"/>
      <c r="Y92"/>
      <c r="Z92"/>
      <c r="AA92"/>
    </row>
    <row r="93" spans="1:27" s="13" customFormat="1">
      <c r="A93"/>
      <c r="B93"/>
      <c r="C93"/>
      <c r="E93"/>
      <c r="F93"/>
      <c r="G93"/>
      <c r="H93"/>
      <c r="I93"/>
      <c r="M93"/>
      <c r="N93"/>
      <c r="O93"/>
      <c r="P93"/>
      <c r="Q93"/>
      <c r="R93"/>
      <c r="S93"/>
      <c r="T93"/>
      <c r="U93"/>
      <c r="V93"/>
      <c r="W93"/>
      <c r="X93"/>
      <c r="Y93"/>
      <c r="Z93"/>
      <c r="AA93"/>
    </row>
    <row r="94" spans="1:27" s="13" customFormat="1">
      <c r="A94"/>
      <c r="B94"/>
      <c r="C94"/>
      <c r="E94"/>
      <c r="F94"/>
      <c r="G94"/>
      <c r="H94"/>
      <c r="I94"/>
      <c r="M94"/>
      <c r="N94"/>
      <c r="O94"/>
      <c r="P94"/>
      <c r="Q94"/>
      <c r="R94"/>
      <c r="S94"/>
      <c r="T94"/>
      <c r="U94"/>
      <c r="V94"/>
      <c r="W94"/>
      <c r="X94"/>
      <c r="Y94"/>
      <c r="Z94"/>
      <c r="AA94"/>
    </row>
    <row r="95" spans="1:27" s="13" customFormat="1">
      <c r="A95"/>
      <c r="B95"/>
      <c r="C95"/>
      <c r="E95"/>
      <c r="F95"/>
      <c r="G95"/>
      <c r="H95"/>
      <c r="I95"/>
      <c r="M95"/>
      <c r="N95"/>
      <c r="O95"/>
      <c r="P95"/>
      <c r="Q95"/>
      <c r="R95"/>
      <c r="S95"/>
      <c r="T95"/>
      <c r="U95"/>
      <c r="V95"/>
      <c r="W95"/>
      <c r="X95"/>
      <c r="Y95"/>
      <c r="Z95"/>
      <c r="AA95"/>
    </row>
    <row r="96" spans="1:27" s="13" customFormat="1">
      <c r="A96"/>
      <c r="B96"/>
      <c r="C96"/>
      <c r="E96"/>
      <c r="F96"/>
      <c r="G96"/>
      <c r="H96"/>
      <c r="I96"/>
      <c r="M96"/>
      <c r="N96"/>
      <c r="O96"/>
      <c r="P96"/>
      <c r="Q96"/>
      <c r="R96"/>
      <c r="S96"/>
      <c r="T96"/>
      <c r="U96"/>
      <c r="V96"/>
      <c r="W96"/>
      <c r="X96"/>
      <c r="Y96"/>
      <c r="Z96"/>
      <c r="AA96"/>
    </row>
    <row r="97" spans="1:27" s="13" customFormat="1">
      <c r="A97"/>
      <c r="B97"/>
      <c r="C97"/>
      <c r="E97"/>
      <c r="F97"/>
      <c r="G97"/>
      <c r="H97"/>
      <c r="I97"/>
      <c r="M97"/>
      <c r="N97"/>
      <c r="O97"/>
      <c r="P97"/>
      <c r="Q97"/>
      <c r="R97"/>
      <c r="S97"/>
      <c r="T97"/>
      <c r="U97"/>
      <c r="V97"/>
      <c r="W97"/>
      <c r="X97"/>
      <c r="Y97"/>
      <c r="Z97"/>
      <c r="AA97"/>
    </row>
    <row r="98" spans="1:27" s="13" customFormat="1">
      <c r="A98"/>
      <c r="B98"/>
      <c r="C98"/>
      <c r="E98"/>
      <c r="F98"/>
      <c r="G98"/>
      <c r="H98"/>
      <c r="I98"/>
      <c r="M98"/>
      <c r="N98"/>
      <c r="O98"/>
      <c r="P98"/>
      <c r="Q98"/>
      <c r="R98"/>
      <c r="S98"/>
      <c r="T98"/>
      <c r="U98"/>
      <c r="V98"/>
      <c r="W98"/>
      <c r="X98"/>
      <c r="Y98"/>
      <c r="Z98"/>
      <c r="AA98"/>
    </row>
    <row r="99" spans="1:27" s="13" customFormat="1">
      <c r="A99"/>
      <c r="B99"/>
      <c r="C99"/>
      <c r="E99"/>
      <c r="F99"/>
      <c r="G99"/>
      <c r="H99"/>
      <c r="I99"/>
      <c r="M99"/>
      <c r="N99"/>
      <c r="O99"/>
      <c r="P99"/>
      <c r="Q99"/>
      <c r="R99"/>
      <c r="S99"/>
      <c r="T99"/>
      <c r="U99"/>
      <c r="V99"/>
      <c r="W99"/>
      <c r="X99"/>
      <c r="Y99"/>
      <c r="Z99"/>
      <c r="AA99"/>
    </row>
  </sheetData>
  <mergeCells count="1">
    <mergeCell ref="M2:N4"/>
  </mergeCells>
  <pageMargins left="0.47" right="0" top="0.3" bottom="0" header="0.24" footer="0"/>
  <pageSetup paperSize="9" scale="91" orientation="portrait" r:id="rId1"/>
  <headerFooter alignWithMargins="0">
    <oddFooter>&amp;L&amp;12BS, &amp;D   LGC, &amp;T&amp;R&amp;"Arial,Fett"&amp;12&amp;P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AB56"/>
  <sheetViews>
    <sheetView showGridLines="0" zoomScale="70" zoomScaleNormal="70" workbookViewId="0">
      <selection activeCell="H9" sqref="H9"/>
    </sheetView>
  </sheetViews>
  <sheetFormatPr defaultColWidth="11.453125" defaultRowHeight="20.25" customHeight="1"/>
  <cols>
    <col min="1" max="1" width="1.6328125" style="274" customWidth="1"/>
    <col min="2" max="2" width="23.36328125" style="274" customWidth="1"/>
    <col min="3" max="3" width="5.90625" style="274" customWidth="1"/>
    <col min="4" max="4" width="57.81640625" style="275" customWidth="1"/>
    <col min="5" max="5" width="2.36328125" style="502" customWidth="1"/>
    <col min="6" max="6" width="12.90625" style="274" customWidth="1"/>
    <col min="7" max="7" width="2.36328125" style="502" customWidth="1"/>
    <col min="8" max="8" width="12.90625" style="274" customWidth="1"/>
    <col min="9" max="9" width="2.36328125" style="502" customWidth="1"/>
    <col min="10" max="10" width="12.90625" style="274" customWidth="1"/>
    <col min="11" max="11" width="2.36328125" style="274" customWidth="1"/>
    <col min="12" max="12" width="9.54296875" style="275" customWidth="1"/>
    <col min="13" max="13" width="1.453125" style="274" customWidth="1"/>
    <col min="14" max="14" width="13.36328125" style="274" customWidth="1"/>
    <col min="15" max="15" width="10.90625" style="274" customWidth="1"/>
    <col min="16" max="16" width="2" style="274" customWidth="1"/>
    <col min="17" max="17" width="5" style="274" customWidth="1"/>
    <col min="18" max="18" width="7.6328125" style="274" customWidth="1"/>
    <col min="19" max="19" width="9.6328125" style="274" customWidth="1"/>
    <col min="20" max="20" width="12.54296875" style="274" customWidth="1"/>
    <col min="21" max="16384" width="11.453125" style="274"/>
  </cols>
  <sheetData>
    <row r="4" spans="3:14" ht="20.25" customHeight="1">
      <c r="D4" s="442" t="s">
        <v>449</v>
      </c>
      <c r="L4" s="274"/>
    </row>
    <row r="5" spans="3:14" ht="20.25" customHeight="1">
      <c r="D5" s="388" t="s">
        <v>239</v>
      </c>
      <c r="L5" s="274"/>
    </row>
    <row r="6" spans="3:14" ht="20.25" customHeight="1">
      <c r="D6" s="650"/>
      <c r="J6" s="271"/>
      <c r="K6" s="271"/>
      <c r="L6" s="274"/>
    </row>
    <row r="7" spans="3:14" ht="20.25" customHeight="1">
      <c r="D7" s="388" t="s">
        <v>206</v>
      </c>
      <c r="L7" s="274"/>
    </row>
    <row r="8" spans="3:14" ht="20.25" customHeight="1">
      <c r="D8" s="274"/>
      <c r="F8" s="436"/>
      <c r="I8" s="326"/>
      <c r="J8" s="856" t="s">
        <v>80</v>
      </c>
      <c r="L8" s="274"/>
    </row>
    <row r="9" spans="3:14" ht="20.25" customHeight="1">
      <c r="D9" s="252" t="s">
        <v>0</v>
      </c>
      <c r="E9" s="316"/>
      <c r="F9" s="292" t="s">
        <v>333</v>
      </c>
      <c r="G9" s="392"/>
      <c r="H9" s="437" t="s">
        <v>332</v>
      </c>
      <c r="I9" s="392"/>
      <c r="J9" s="856"/>
      <c r="L9" s="274"/>
    </row>
    <row r="10" spans="3:14" ht="20.25" customHeight="1" thickBot="1">
      <c r="D10" s="300"/>
      <c r="E10" s="530"/>
      <c r="F10" s="302"/>
      <c r="H10" s="300"/>
      <c r="J10" s="302"/>
      <c r="L10" s="274"/>
    </row>
    <row r="11" spans="3:14" ht="20.25" customHeight="1">
      <c r="D11" s="303"/>
      <c r="F11" s="446"/>
      <c r="H11" s="297"/>
      <c r="J11" s="446"/>
      <c r="L11" s="274"/>
    </row>
    <row r="12" spans="3:14" s="270" customFormat="1" ht="20.25" customHeight="1">
      <c r="D12" s="391" t="s">
        <v>15</v>
      </c>
      <c r="E12" s="513"/>
      <c r="F12" s="448">
        <v>74</v>
      </c>
      <c r="G12" s="518"/>
      <c r="H12" s="630">
        <v>516</v>
      </c>
      <c r="I12" s="518"/>
      <c r="J12" s="631">
        <v>-85.658914728682163</v>
      </c>
      <c r="L12" s="274"/>
    </row>
    <row r="13" spans="3:14" s="270" customFormat="1" ht="20.25" customHeight="1">
      <c r="D13" s="391" t="s">
        <v>204</v>
      </c>
      <c r="E13" s="513"/>
      <c r="F13" s="448">
        <v>-5</v>
      </c>
      <c r="G13" s="518"/>
      <c r="H13" s="630">
        <v>36</v>
      </c>
      <c r="I13" s="518"/>
      <c r="J13" s="631">
        <v>-113.88888888888889</v>
      </c>
      <c r="L13" s="274"/>
    </row>
    <row r="14" spans="3:14" s="270" customFormat="1" ht="20.25" customHeight="1">
      <c r="C14" s="277"/>
      <c r="D14" s="273"/>
      <c r="E14" s="513"/>
      <c r="F14" s="657"/>
      <c r="G14" s="516"/>
      <c r="H14" s="653"/>
      <c r="I14" s="516"/>
      <c r="J14" s="658"/>
      <c r="L14" s="274"/>
    </row>
    <row r="15" spans="3:14" s="270" customFormat="1" ht="19.75" customHeight="1">
      <c r="D15" s="640"/>
      <c r="E15" s="502"/>
      <c r="F15" s="654"/>
      <c r="G15" s="502"/>
      <c r="H15" s="654"/>
      <c r="I15" s="502"/>
      <c r="J15" s="654"/>
      <c r="L15" s="274"/>
    </row>
    <row r="16" spans="3:14" ht="19.75" customHeight="1">
      <c r="D16" s="862" t="s">
        <v>457</v>
      </c>
      <c r="E16" s="862"/>
      <c r="F16" s="862"/>
      <c r="G16" s="862"/>
      <c r="H16" s="862"/>
      <c r="I16" s="862"/>
      <c r="J16" s="862"/>
      <c r="K16" s="656"/>
      <c r="L16" s="656"/>
      <c r="M16" s="656"/>
      <c r="N16" s="656"/>
    </row>
    <row r="17" spans="1:28" s="275" customFormat="1" ht="19.75" customHeight="1">
      <c r="A17" s="274"/>
      <c r="B17" s="274"/>
      <c r="C17" s="274"/>
      <c r="D17" s="862"/>
      <c r="E17" s="862"/>
      <c r="F17" s="862"/>
      <c r="G17" s="862"/>
      <c r="H17" s="862"/>
      <c r="I17" s="862"/>
      <c r="J17" s="862"/>
      <c r="K17" s="498"/>
      <c r="M17" s="499"/>
      <c r="N17" s="499"/>
      <c r="O17" s="274"/>
      <c r="P17" s="274"/>
      <c r="Q17" s="274"/>
      <c r="R17" s="274"/>
      <c r="S17" s="274"/>
      <c r="T17" s="274"/>
      <c r="U17" s="274"/>
      <c r="V17" s="274"/>
      <c r="W17" s="274"/>
      <c r="X17" s="274"/>
      <c r="Y17" s="274"/>
      <c r="Z17" s="274"/>
      <c r="AA17" s="274"/>
      <c r="AB17" s="274"/>
    </row>
    <row r="18" spans="1:28" s="275" customFormat="1" ht="20.25" customHeight="1">
      <c r="A18" s="274"/>
      <c r="B18" s="274"/>
      <c r="C18" s="274"/>
      <c r="E18" s="502"/>
      <c r="F18" s="274"/>
      <c r="G18" s="502"/>
      <c r="H18" s="274"/>
      <c r="I18" s="502"/>
      <c r="J18" s="274"/>
      <c r="K18" s="274"/>
      <c r="M18" s="499"/>
      <c r="N18" s="499"/>
      <c r="O18" s="274"/>
      <c r="P18" s="274"/>
      <c r="Q18" s="274"/>
      <c r="R18" s="274"/>
      <c r="S18" s="274"/>
      <c r="T18" s="274"/>
      <c r="U18" s="274"/>
      <c r="V18" s="274"/>
      <c r="W18" s="274"/>
      <c r="X18" s="274"/>
      <c r="Y18" s="274"/>
      <c r="Z18" s="274"/>
      <c r="AA18" s="274"/>
      <c r="AB18" s="274"/>
    </row>
    <row r="19" spans="1:28" s="275" customFormat="1" ht="20.25" customHeight="1">
      <c r="A19" s="274"/>
      <c r="B19" s="274"/>
      <c r="C19" s="274"/>
      <c r="E19" s="502"/>
      <c r="F19" s="274"/>
      <c r="G19" s="502"/>
      <c r="H19" s="274"/>
      <c r="I19" s="502"/>
      <c r="J19" s="274"/>
      <c r="K19" s="274"/>
      <c r="M19" s="274"/>
      <c r="N19" s="274"/>
      <c r="O19" s="274"/>
      <c r="P19" s="274"/>
      <c r="Q19" s="274"/>
      <c r="R19" s="274"/>
      <c r="S19" s="274"/>
      <c r="T19" s="274"/>
      <c r="U19" s="274"/>
      <c r="V19" s="274"/>
      <c r="W19" s="274"/>
      <c r="X19" s="274"/>
      <c r="Y19" s="274"/>
      <c r="Z19" s="274"/>
      <c r="AA19" s="274"/>
      <c r="AB19" s="274"/>
    </row>
    <row r="23" spans="1:28" ht="20.25" customHeight="1">
      <c r="X23" s="646"/>
    </row>
    <row r="24" spans="1:28" ht="20.25" customHeight="1">
      <c r="U24" s="647"/>
      <c r="X24" s="647"/>
    </row>
    <row r="36" spans="1:28" s="275" customFormat="1" ht="20.25" customHeight="1">
      <c r="A36" s="274"/>
      <c r="B36" s="274"/>
      <c r="C36" s="274"/>
      <c r="E36" s="502"/>
      <c r="F36" s="274"/>
      <c r="G36" s="502"/>
      <c r="H36" s="274"/>
      <c r="I36" s="502"/>
      <c r="J36" s="274"/>
      <c r="K36" s="274"/>
      <c r="M36" s="274"/>
      <c r="N36" s="274"/>
      <c r="O36" s="274"/>
      <c r="P36" s="274"/>
      <c r="Q36" s="274"/>
      <c r="R36" s="274"/>
      <c r="S36" s="274"/>
      <c r="T36" s="274"/>
      <c r="U36" s="274"/>
      <c r="V36" s="274"/>
      <c r="W36" s="274"/>
      <c r="X36" s="274"/>
      <c r="Y36" s="274"/>
      <c r="Z36" s="274"/>
      <c r="AA36" s="274"/>
      <c r="AB36" s="274"/>
    </row>
    <row r="37" spans="1:28" s="275" customFormat="1" ht="20.25" customHeight="1">
      <c r="A37" s="274"/>
      <c r="B37" s="274"/>
      <c r="C37" s="274"/>
      <c r="E37" s="502"/>
      <c r="F37" s="274"/>
      <c r="G37" s="502"/>
      <c r="H37" s="274"/>
      <c r="I37" s="502"/>
      <c r="J37" s="274"/>
      <c r="K37" s="274"/>
      <c r="M37" s="274"/>
      <c r="N37" s="274"/>
      <c r="O37" s="274"/>
      <c r="P37" s="274"/>
      <c r="Q37" s="274"/>
      <c r="R37" s="274"/>
      <c r="S37" s="274"/>
      <c r="T37" s="274"/>
      <c r="U37" s="274"/>
      <c r="V37" s="274"/>
      <c r="W37" s="274"/>
      <c r="X37" s="274"/>
      <c r="Y37" s="274"/>
      <c r="Z37" s="274"/>
      <c r="AA37" s="274"/>
      <c r="AB37" s="274"/>
    </row>
    <row r="38" spans="1:28" s="275" customFormat="1" ht="20.25" customHeight="1">
      <c r="A38" s="274"/>
      <c r="B38" s="274"/>
      <c r="C38" s="274"/>
      <c r="E38" s="502"/>
      <c r="F38" s="274"/>
      <c r="G38" s="502"/>
      <c r="H38" s="274"/>
      <c r="I38" s="502"/>
      <c r="J38" s="274"/>
      <c r="K38" s="274"/>
      <c r="M38" s="274"/>
      <c r="N38" s="274"/>
      <c r="O38" s="274"/>
      <c r="P38" s="274"/>
      <c r="Q38" s="274"/>
      <c r="R38" s="274"/>
      <c r="S38" s="274"/>
      <c r="T38" s="274"/>
      <c r="U38" s="274"/>
      <c r="V38" s="274"/>
      <c r="W38" s="274"/>
      <c r="X38" s="274"/>
      <c r="Y38" s="274"/>
      <c r="Z38" s="274"/>
      <c r="AA38" s="274"/>
      <c r="AB38" s="274"/>
    </row>
    <row r="39" spans="1:28" s="275" customFormat="1" ht="20.25" customHeight="1">
      <c r="A39" s="274"/>
      <c r="B39" s="274"/>
      <c r="C39" s="274"/>
      <c r="E39" s="502"/>
      <c r="F39" s="274"/>
      <c r="G39" s="502"/>
      <c r="H39" s="274"/>
      <c r="I39" s="502"/>
      <c r="J39" s="274"/>
      <c r="K39" s="274"/>
      <c r="M39" s="274"/>
      <c r="N39" s="274"/>
      <c r="O39" s="274"/>
      <c r="P39" s="274"/>
      <c r="Q39" s="274"/>
      <c r="R39" s="274"/>
      <c r="S39" s="274"/>
      <c r="T39" s="274"/>
      <c r="U39" s="274"/>
      <c r="V39" s="274"/>
      <c r="W39" s="274"/>
      <c r="X39" s="274"/>
      <c r="Y39" s="274"/>
      <c r="Z39" s="274"/>
      <c r="AA39" s="274"/>
      <c r="AB39" s="274"/>
    </row>
    <row r="40" spans="1:28" s="275" customFormat="1" ht="20.25" customHeight="1">
      <c r="A40" s="274"/>
      <c r="B40" s="274"/>
      <c r="C40" s="274"/>
      <c r="E40" s="502"/>
      <c r="F40" s="274"/>
      <c r="G40" s="502"/>
      <c r="H40" s="274"/>
      <c r="I40" s="502"/>
      <c r="J40" s="274"/>
      <c r="K40" s="274"/>
      <c r="M40" s="274"/>
      <c r="N40" s="274"/>
      <c r="O40" s="274"/>
      <c r="P40" s="274"/>
      <c r="Q40" s="274"/>
      <c r="R40" s="274"/>
      <c r="S40" s="274"/>
      <c r="T40" s="274"/>
      <c r="U40" s="274"/>
      <c r="V40" s="274"/>
      <c r="W40" s="274"/>
      <c r="X40" s="274"/>
      <c r="Y40" s="274"/>
      <c r="Z40" s="274"/>
      <c r="AA40" s="274"/>
      <c r="AB40" s="274"/>
    </row>
    <row r="41" spans="1:28" s="275" customFormat="1" ht="20.25" customHeight="1">
      <c r="A41" s="274"/>
      <c r="B41" s="274"/>
      <c r="C41" s="274"/>
      <c r="E41" s="502"/>
      <c r="F41" s="274"/>
      <c r="G41" s="502"/>
      <c r="H41" s="274"/>
      <c r="I41" s="502"/>
      <c r="J41" s="274"/>
      <c r="K41" s="274"/>
      <c r="M41" s="274"/>
      <c r="N41" s="274"/>
      <c r="O41" s="274"/>
      <c r="P41" s="274"/>
      <c r="Q41" s="274"/>
      <c r="R41" s="274"/>
      <c r="S41" s="274"/>
      <c r="T41" s="274"/>
      <c r="U41" s="274"/>
      <c r="V41" s="274"/>
      <c r="W41" s="274"/>
      <c r="X41" s="274"/>
      <c r="Y41" s="274"/>
      <c r="Z41" s="274"/>
      <c r="AA41" s="274"/>
      <c r="AB41" s="274"/>
    </row>
    <row r="42" spans="1:28" s="275" customFormat="1" ht="20.25" customHeight="1">
      <c r="A42" s="274"/>
      <c r="B42" s="274"/>
      <c r="C42" s="274"/>
      <c r="E42" s="502"/>
      <c r="F42" s="274"/>
      <c r="G42" s="502"/>
      <c r="H42" s="274"/>
      <c r="I42" s="502"/>
      <c r="J42" s="274"/>
      <c r="K42" s="274"/>
      <c r="M42" s="274"/>
      <c r="N42" s="274"/>
      <c r="O42" s="274"/>
      <c r="P42" s="274"/>
      <c r="Q42" s="274"/>
      <c r="R42" s="274"/>
      <c r="S42" s="274"/>
      <c r="T42" s="274"/>
      <c r="U42" s="274"/>
      <c r="V42" s="274"/>
      <c r="W42" s="274"/>
      <c r="X42" s="274"/>
      <c r="Y42" s="274"/>
      <c r="Z42" s="274"/>
      <c r="AA42" s="274"/>
      <c r="AB42" s="274"/>
    </row>
    <row r="43" spans="1:28" s="275" customFormat="1" ht="20.25" customHeight="1">
      <c r="A43" s="274"/>
      <c r="B43" s="274"/>
      <c r="C43" s="274"/>
      <c r="E43" s="502"/>
      <c r="F43" s="274"/>
      <c r="G43" s="502"/>
      <c r="H43" s="274"/>
      <c r="I43" s="502"/>
      <c r="J43" s="274"/>
      <c r="K43" s="274"/>
      <c r="M43" s="274"/>
      <c r="N43" s="274"/>
      <c r="O43" s="274"/>
      <c r="P43" s="274"/>
      <c r="Q43" s="274"/>
      <c r="R43" s="274"/>
      <c r="S43" s="274"/>
      <c r="T43" s="274"/>
      <c r="U43" s="274"/>
      <c r="V43" s="274"/>
      <c r="W43" s="274"/>
      <c r="X43" s="274"/>
      <c r="Y43" s="274"/>
      <c r="Z43" s="274"/>
      <c r="AA43" s="274"/>
      <c r="AB43" s="274"/>
    </row>
    <row r="44" spans="1:28" s="275" customFormat="1" ht="20.25" customHeight="1">
      <c r="A44" s="274"/>
      <c r="B44" s="274"/>
      <c r="C44" s="274"/>
      <c r="E44" s="502"/>
      <c r="F44" s="274"/>
      <c r="G44" s="502"/>
      <c r="H44" s="274"/>
      <c r="I44" s="502"/>
      <c r="J44" s="274"/>
      <c r="K44" s="274"/>
      <c r="M44" s="274"/>
      <c r="N44" s="274"/>
      <c r="O44" s="274"/>
      <c r="P44" s="274"/>
      <c r="Q44" s="274"/>
      <c r="R44" s="274"/>
      <c r="S44" s="274"/>
      <c r="T44" s="274"/>
      <c r="U44" s="274"/>
      <c r="V44" s="274"/>
      <c r="W44" s="274"/>
      <c r="X44" s="274"/>
      <c r="Y44" s="274"/>
      <c r="Z44" s="274"/>
      <c r="AA44" s="274"/>
      <c r="AB44" s="274"/>
    </row>
    <row r="45" spans="1:28" s="275" customFormat="1" ht="20.25" customHeight="1">
      <c r="A45" s="274"/>
      <c r="B45" s="274"/>
      <c r="C45" s="274"/>
      <c r="E45" s="502"/>
      <c r="F45" s="274"/>
      <c r="G45" s="502"/>
      <c r="H45" s="274"/>
      <c r="I45" s="502"/>
      <c r="J45" s="274"/>
      <c r="K45" s="274"/>
      <c r="M45" s="274"/>
      <c r="N45" s="274"/>
      <c r="O45" s="274"/>
      <c r="P45" s="274"/>
      <c r="Q45" s="274"/>
      <c r="R45" s="274"/>
      <c r="S45" s="274"/>
      <c r="T45" s="274"/>
      <c r="U45" s="274"/>
      <c r="V45" s="274"/>
      <c r="W45" s="274"/>
      <c r="X45" s="274"/>
      <c r="Y45" s="274"/>
      <c r="Z45" s="274"/>
      <c r="AA45" s="274"/>
      <c r="AB45" s="274"/>
    </row>
    <row r="46" spans="1:28" s="275" customFormat="1" ht="20.25" customHeight="1">
      <c r="A46" s="274"/>
      <c r="B46" s="274"/>
      <c r="C46" s="274"/>
      <c r="E46" s="502"/>
      <c r="F46" s="274"/>
      <c r="G46" s="502"/>
      <c r="H46" s="274"/>
      <c r="I46" s="502"/>
      <c r="J46" s="274"/>
      <c r="K46" s="274"/>
      <c r="M46" s="274"/>
      <c r="N46" s="274"/>
      <c r="O46" s="274"/>
      <c r="P46" s="274"/>
      <c r="Q46" s="274"/>
      <c r="R46" s="274"/>
      <c r="S46" s="274"/>
      <c r="T46" s="274"/>
      <c r="U46" s="274"/>
      <c r="V46" s="274"/>
      <c r="W46" s="274"/>
      <c r="X46" s="274"/>
      <c r="Y46" s="274"/>
      <c r="Z46" s="274"/>
      <c r="AA46" s="274"/>
      <c r="AB46" s="274"/>
    </row>
    <row r="47" spans="1:28" s="275" customFormat="1" ht="20.25" customHeight="1">
      <c r="A47" s="274"/>
      <c r="B47" s="274"/>
      <c r="C47" s="274"/>
      <c r="E47" s="502"/>
      <c r="F47" s="274"/>
      <c r="G47" s="502"/>
      <c r="H47" s="274"/>
      <c r="I47" s="502"/>
      <c r="J47" s="274"/>
      <c r="K47" s="274"/>
      <c r="M47" s="274"/>
      <c r="N47" s="274"/>
      <c r="O47" s="274"/>
      <c r="P47" s="274"/>
      <c r="Q47" s="274"/>
      <c r="R47" s="274"/>
      <c r="S47" s="274"/>
      <c r="T47" s="274"/>
      <c r="U47" s="274"/>
      <c r="V47" s="274"/>
      <c r="W47" s="274"/>
      <c r="X47" s="274"/>
      <c r="Y47" s="274"/>
      <c r="Z47" s="274"/>
      <c r="AA47" s="274"/>
      <c r="AB47" s="274"/>
    </row>
    <row r="48" spans="1:28" s="275" customFormat="1" ht="20.25" customHeight="1">
      <c r="A48" s="274"/>
      <c r="B48" s="274"/>
      <c r="C48" s="274"/>
      <c r="E48" s="502"/>
      <c r="F48" s="274"/>
      <c r="G48" s="502"/>
      <c r="H48" s="274"/>
      <c r="I48" s="502"/>
      <c r="J48" s="274"/>
      <c r="K48" s="274"/>
      <c r="M48" s="274"/>
      <c r="N48" s="274"/>
      <c r="O48" s="274"/>
      <c r="P48" s="274"/>
      <c r="Q48" s="274"/>
      <c r="R48" s="274"/>
      <c r="S48" s="274"/>
      <c r="T48" s="274"/>
      <c r="U48" s="274"/>
      <c r="V48" s="274"/>
      <c r="W48" s="274"/>
      <c r="X48" s="274"/>
      <c r="Y48" s="274"/>
      <c r="Z48" s="274"/>
      <c r="AA48" s="274"/>
      <c r="AB48" s="274"/>
    </row>
    <row r="49" spans="1:28" s="275" customFormat="1" ht="20.25" customHeight="1">
      <c r="A49" s="274"/>
      <c r="B49" s="274"/>
      <c r="C49" s="274"/>
      <c r="E49" s="502"/>
      <c r="F49" s="274"/>
      <c r="G49" s="502"/>
      <c r="H49" s="274"/>
      <c r="I49" s="502"/>
      <c r="J49" s="274"/>
      <c r="K49" s="274"/>
      <c r="M49" s="274"/>
      <c r="N49" s="274"/>
      <c r="O49" s="274"/>
      <c r="P49" s="274"/>
      <c r="Q49" s="274"/>
      <c r="R49" s="274"/>
      <c r="S49" s="274"/>
      <c r="T49" s="274"/>
      <c r="U49" s="274"/>
      <c r="V49" s="274"/>
      <c r="W49" s="274"/>
      <c r="X49" s="274"/>
      <c r="Y49" s="274"/>
      <c r="Z49" s="274"/>
      <c r="AA49" s="274"/>
      <c r="AB49" s="274"/>
    </row>
    <row r="50" spans="1:28" s="275" customFormat="1" ht="20.25" customHeight="1">
      <c r="A50" s="274"/>
      <c r="B50" s="274"/>
      <c r="C50" s="274"/>
      <c r="E50" s="502"/>
      <c r="F50" s="274"/>
      <c r="G50" s="502"/>
      <c r="H50" s="274"/>
      <c r="I50" s="502"/>
      <c r="J50" s="274"/>
      <c r="K50" s="274"/>
      <c r="M50" s="274"/>
      <c r="N50" s="274"/>
      <c r="O50" s="274"/>
      <c r="P50" s="274"/>
      <c r="Q50" s="274"/>
      <c r="R50" s="274"/>
      <c r="S50" s="274"/>
      <c r="T50" s="274"/>
      <c r="U50" s="274"/>
      <c r="V50" s="274"/>
      <c r="W50" s="274"/>
      <c r="X50" s="274"/>
      <c r="Y50" s="274"/>
      <c r="Z50" s="274"/>
      <c r="AA50" s="274"/>
      <c r="AB50" s="274"/>
    </row>
    <row r="51" spans="1:28" s="275" customFormat="1" ht="20.25" customHeight="1">
      <c r="A51" s="274"/>
      <c r="B51" s="274"/>
      <c r="C51" s="274"/>
      <c r="E51" s="502"/>
      <c r="F51" s="274"/>
      <c r="G51" s="502"/>
      <c r="H51" s="274"/>
      <c r="I51" s="502"/>
      <c r="J51" s="274"/>
      <c r="K51" s="274"/>
      <c r="M51" s="274"/>
      <c r="N51" s="274"/>
      <c r="O51" s="274"/>
      <c r="P51" s="274"/>
      <c r="Q51" s="274"/>
      <c r="R51" s="274"/>
      <c r="S51" s="274"/>
      <c r="T51" s="274"/>
      <c r="U51" s="274"/>
      <c r="V51" s="274"/>
      <c r="W51" s="274"/>
      <c r="X51" s="274"/>
      <c r="Y51" s="274"/>
      <c r="Z51" s="274"/>
      <c r="AA51" s="274"/>
      <c r="AB51" s="274"/>
    </row>
    <row r="52" spans="1:28" s="275" customFormat="1" ht="20.25" customHeight="1">
      <c r="A52" s="274"/>
      <c r="B52" s="274"/>
      <c r="C52" s="274"/>
      <c r="E52" s="502"/>
      <c r="F52" s="274"/>
      <c r="G52" s="502"/>
      <c r="H52" s="274"/>
      <c r="I52" s="502"/>
      <c r="J52" s="274"/>
      <c r="K52" s="274"/>
      <c r="M52" s="274"/>
      <c r="N52" s="274"/>
      <c r="O52" s="274"/>
      <c r="P52" s="274"/>
      <c r="Q52" s="274"/>
      <c r="R52" s="274"/>
      <c r="S52" s="274"/>
      <c r="T52" s="274"/>
      <c r="U52" s="274"/>
      <c r="V52" s="274"/>
      <c r="W52" s="274"/>
      <c r="X52" s="274"/>
      <c r="Y52" s="274"/>
      <c r="Z52" s="274"/>
      <c r="AA52" s="274"/>
      <c r="AB52" s="274"/>
    </row>
    <row r="53" spans="1:28" s="275" customFormat="1" ht="20.25" customHeight="1">
      <c r="A53" s="274"/>
      <c r="B53" s="274"/>
      <c r="C53" s="274"/>
      <c r="E53" s="502"/>
      <c r="F53" s="274"/>
      <c r="G53" s="502"/>
      <c r="H53" s="274"/>
      <c r="I53" s="502"/>
      <c r="J53" s="274"/>
      <c r="K53" s="274"/>
      <c r="M53" s="274"/>
      <c r="N53" s="274"/>
      <c r="O53" s="274"/>
      <c r="P53" s="274"/>
      <c r="Q53" s="274"/>
      <c r="R53" s="274"/>
      <c r="S53" s="274"/>
      <c r="T53" s="274"/>
      <c r="U53" s="274"/>
      <c r="V53" s="274"/>
      <c r="W53" s="274"/>
      <c r="X53" s="274"/>
      <c r="Y53" s="274"/>
      <c r="Z53" s="274"/>
      <c r="AA53" s="274"/>
      <c r="AB53" s="274"/>
    </row>
    <row r="54" spans="1:28" s="275" customFormat="1" ht="20.25" customHeight="1">
      <c r="A54" s="274"/>
      <c r="B54" s="274"/>
      <c r="C54" s="274"/>
      <c r="E54" s="502"/>
      <c r="F54" s="274"/>
      <c r="G54" s="502"/>
      <c r="H54" s="274"/>
      <c r="I54" s="502"/>
      <c r="J54" s="274"/>
      <c r="K54" s="274"/>
      <c r="M54" s="274"/>
      <c r="N54" s="274"/>
      <c r="O54" s="274"/>
      <c r="P54" s="274"/>
      <c r="Q54" s="274"/>
      <c r="R54" s="274"/>
      <c r="S54" s="274"/>
      <c r="T54" s="274"/>
      <c r="U54" s="274"/>
      <c r="V54" s="274"/>
      <c r="W54" s="274"/>
      <c r="X54" s="274"/>
      <c r="Y54" s="274"/>
      <c r="Z54" s="274"/>
      <c r="AA54" s="274"/>
      <c r="AB54" s="274"/>
    </row>
    <row r="55" spans="1:28" s="275" customFormat="1" ht="20.25" customHeight="1">
      <c r="A55" s="274"/>
      <c r="B55" s="274"/>
      <c r="C55" s="274"/>
      <c r="E55" s="502"/>
      <c r="F55" s="274"/>
      <c r="G55" s="502"/>
      <c r="H55" s="274"/>
      <c r="I55" s="502"/>
      <c r="J55" s="274"/>
      <c r="K55" s="274"/>
      <c r="M55" s="274"/>
      <c r="N55" s="274"/>
      <c r="O55" s="274"/>
      <c r="P55" s="274"/>
      <c r="Q55" s="274"/>
      <c r="R55" s="274"/>
      <c r="S55" s="274"/>
      <c r="T55" s="274"/>
      <c r="U55" s="274"/>
      <c r="V55" s="274"/>
      <c r="W55" s="274"/>
      <c r="X55" s="274"/>
      <c r="Y55" s="274"/>
      <c r="Z55" s="274"/>
      <c r="AA55" s="274"/>
      <c r="AB55" s="274"/>
    </row>
    <row r="56" spans="1:28" s="275" customFormat="1" ht="20.25" customHeight="1">
      <c r="A56" s="274"/>
      <c r="B56" s="274"/>
      <c r="C56" s="274"/>
      <c r="E56" s="502"/>
      <c r="F56" s="274"/>
      <c r="G56" s="502"/>
      <c r="H56" s="274"/>
      <c r="I56" s="502"/>
      <c r="J56" s="274"/>
      <c r="K56" s="274"/>
      <c r="M56" s="274"/>
      <c r="N56" s="274"/>
      <c r="O56" s="274"/>
      <c r="P56" s="274"/>
      <c r="Q56" s="274"/>
      <c r="R56" s="274"/>
      <c r="S56" s="274"/>
      <c r="T56" s="274"/>
      <c r="U56" s="274"/>
      <c r="V56" s="274"/>
      <c r="W56" s="274"/>
      <c r="X56" s="274"/>
      <c r="Y56" s="274"/>
      <c r="Z56" s="274"/>
      <c r="AA56" s="274"/>
      <c r="AB56" s="274"/>
    </row>
  </sheetData>
  <mergeCells count="2">
    <mergeCell ref="J8:J9"/>
    <mergeCell ref="D16:J17"/>
  </mergeCells>
  <pageMargins left="0.47" right="0" top="0.3" bottom="0" header="0.24" footer="0"/>
  <pageSetup paperSize="9" scale="87" orientation="portrait" r:id="rId1"/>
  <headerFooter alignWithMargins="0">
    <oddFooter>&amp;L&amp;12BS, &amp;D   LGC, &amp;T&amp;R&amp;"Arial,Fett"&amp;12&amp;P</oddFooter>
  </headerFooter>
  <ignoredErrors>
    <ignoredError sqref="F9 H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4:V87"/>
  <sheetViews>
    <sheetView showGridLines="0" zoomScale="70" zoomScaleNormal="70" workbookViewId="0">
      <selection activeCell="H11" sqref="H11"/>
    </sheetView>
  </sheetViews>
  <sheetFormatPr defaultColWidth="11.453125" defaultRowHeight="20.25" customHeight="1"/>
  <cols>
    <col min="1" max="1" width="1.6328125" style="274" customWidth="1"/>
    <col min="2" max="2" width="23.36328125" style="274" customWidth="1"/>
    <col min="3" max="3" width="5.90625" style="274" customWidth="1"/>
    <col min="4" max="4" width="57.81640625" style="275" customWidth="1"/>
    <col min="5" max="5" width="2.36328125" style="274" customWidth="1"/>
    <col min="6" max="6" width="12.90625" style="274" customWidth="1"/>
    <col min="7" max="7" width="2.36328125" style="274" customWidth="1"/>
    <col min="8" max="8" width="12.90625" style="274" customWidth="1"/>
    <col min="9" max="9" width="2.36328125" style="274" customWidth="1"/>
    <col min="10" max="14" width="7.6328125" style="274" customWidth="1"/>
    <col min="15" max="16384" width="11.453125" style="274"/>
  </cols>
  <sheetData>
    <row r="4" spans="4:11" ht="20.25" customHeight="1">
      <c r="D4" s="442" t="s">
        <v>449</v>
      </c>
    </row>
    <row r="5" spans="4:11" ht="20.25" customHeight="1">
      <c r="D5" s="388" t="s">
        <v>59</v>
      </c>
    </row>
    <row r="6" spans="4:11" ht="20.25" customHeight="1">
      <c r="D6" s="268"/>
      <c r="E6" s="252"/>
    </row>
    <row r="7" spans="4:11" ht="20.25" customHeight="1">
      <c r="D7" s="274"/>
      <c r="E7" s="502"/>
      <c r="F7" s="438"/>
      <c r="G7" s="502"/>
      <c r="H7" s="655"/>
      <c r="I7" s="326"/>
      <c r="J7" s="490"/>
      <c r="K7" s="490"/>
    </row>
    <row r="8" spans="4:11" ht="20.25" customHeight="1">
      <c r="D8" s="252" t="s">
        <v>0</v>
      </c>
      <c r="E8" s="316"/>
      <c r="F8" s="435" t="s">
        <v>333</v>
      </c>
      <c r="G8" s="392"/>
      <c r="H8" s="349">
        <v>2018</v>
      </c>
      <c r="I8" s="392"/>
      <c r="J8" s="490"/>
      <c r="K8" s="490"/>
    </row>
    <row r="9" spans="4:11" ht="20.25" customHeight="1" thickBot="1">
      <c r="D9" s="300"/>
      <c r="E9" s="530"/>
      <c r="F9" s="302"/>
      <c r="G9" s="502"/>
      <c r="H9" s="300"/>
      <c r="I9" s="502"/>
      <c r="J9" s="490"/>
      <c r="K9" s="490"/>
    </row>
    <row r="10" spans="4:11" ht="20.25" customHeight="1">
      <c r="D10" s="303"/>
      <c r="E10" s="502"/>
      <c r="F10" s="446"/>
      <c r="G10" s="502"/>
      <c r="H10" s="297"/>
      <c r="I10" s="502"/>
      <c r="J10" s="490"/>
      <c r="K10" s="513"/>
    </row>
    <row r="11" spans="4:11" s="270" customFormat="1" ht="20.25" customHeight="1">
      <c r="D11" s="391" t="s">
        <v>15</v>
      </c>
      <c r="E11" s="513"/>
      <c r="F11" s="448">
        <v>60</v>
      </c>
      <c r="G11" s="518"/>
      <c r="H11" s="630">
        <v>38</v>
      </c>
      <c r="I11" s="518"/>
      <c r="K11" s="659"/>
    </row>
    <row r="12" spans="4:11" s="270" customFormat="1" ht="20.25" customHeight="1">
      <c r="D12" s="304" t="s">
        <v>204</v>
      </c>
      <c r="E12" s="513"/>
      <c r="F12" s="448">
        <v>-53</v>
      </c>
      <c r="G12" s="518"/>
      <c r="H12" s="630">
        <v>-38</v>
      </c>
      <c r="I12" s="518"/>
      <c r="K12" s="502"/>
    </row>
    <row r="13" spans="4:11" s="270" customFormat="1" ht="20.25" customHeight="1">
      <c r="D13" s="304" t="s">
        <v>354</v>
      </c>
      <c r="E13" s="513"/>
      <c r="F13" s="448">
        <v>-57</v>
      </c>
      <c r="G13" s="518"/>
      <c r="H13" s="638">
        <v>-38</v>
      </c>
      <c r="I13" s="518"/>
      <c r="K13" s="502"/>
    </row>
    <row r="14" spans="4:11" s="270" customFormat="1" ht="20.25" customHeight="1">
      <c r="D14" s="304" t="s">
        <v>228</v>
      </c>
      <c r="E14" s="660"/>
      <c r="F14" s="448">
        <v>-103</v>
      </c>
      <c r="G14" s="417"/>
      <c r="H14" s="661">
        <v>-82</v>
      </c>
      <c r="I14" s="417"/>
      <c r="K14" s="502"/>
    </row>
    <row r="15" spans="4:11" s="270" customFormat="1" ht="20.25" customHeight="1">
      <c r="D15" s="304" t="s">
        <v>357</v>
      </c>
      <c r="E15" s="660"/>
      <c r="F15" s="448">
        <v>-102</v>
      </c>
      <c r="G15" s="417"/>
      <c r="H15" s="661">
        <v>-82</v>
      </c>
      <c r="I15" s="417"/>
      <c r="K15" s="502"/>
    </row>
    <row r="16" spans="4:11" s="270" customFormat="1" ht="20.25" customHeight="1">
      <c r="D16" s="640"/>
      <c r="E16" s="277"/>
      <c r="F16" s="662"/>
      <c r="G16" s="663"/>
      <c r="H16" s="663"/>
      <c r="I16" s="664"/>
      <c r="K16" s="502"/>
    </row>
    <row r="17" spans="4:11" ht="20.25" customHeight="1">
      <c r="D17" s="266"/>
      <c r="E17" s="497"/>
      <c r="F17" s="665"/>
      <c r="G17" s="665"/>
      <c r="H17" s="665"/>
      <c r="I17" s="665"/>
      <c r="K17" s="422"/>
    </row>
    <row r="18" spans="4:11" ht="20.25" customHeight="1">
      <c r="D18" s="862" t="s">
        <v>407</v>
      </c>
      <c r="E18" s="862"/>
      <c r="F18" s="862"/>
      <c r="G18" s="862"/>
      <c r="H18" s="862"/>
      <c r="I18" s="862"/>
      <c r="K18" s="422"/>
    </row>
    <row r="19" spans="4:11" ht="20.25" customHeight="1">
      <c r="D19" s="644"/>
      <c r="E19" s="497"/>
      <c r="F19" s="665"/>
      <c r="G19" s="665"/>
      <c r="H19" s="665"/>
      <c r="I19" s="665"/>
    </row>
    <row r="20" spans="4:11" ht="20.25" customHeight="1">
      <c r="F20" s="666"/>
      <c r="G20" s="666"/>
      <c r="H20" s="667"/>
      <c r="I20" s="667"/>
    </row>
    <row r="21" spans="4:11" ht="20.25" customHeight="1">
      <c r="D21" s="298"/>
      <c r="E21" s="497"/>
      <c r="F21" s="668"/>
      <c r="G21" s="668"/>
      <c r="H21" s="668"/>
      <c r="I21" s="668"/>
    </row>
    <row r="22" spans="4:11" ht="20.25" customHeight="1">
      <c r="D22" s="644"/>
      <c r="E22" s="497"/>
      <c r="F22" s="668"/>
      <c r="G22" s="668"/>
      <c r="H22" s="668"/>
      <c r="I22" s="668"/>
    </row>
    <row r="23" spans="4:11" ht="20.25" customHeight="1">
      <c r="D23" s="644"/>
      <c r="E23" s="497"/>
      <c r="F23" s="668"/>
      <c r="G23" s="668"/>
      <c r="H23" s="668"/>
      <c r="I23" s="668"/>
    </row>
    <row r="24" spans="4:11" ht="20.25" customHeight="1">
      <c r="D24" s="644"/>
      <c r="E24" s="489"/>
      <c r="F24" s="669"/>
      <c r="G24" s="669"/>
      <c r="H24" s="668"/>
      <c r="I24" s="668"/>
    </row>
    <row r="25" spans="4:11" ht="20.25" customHeight="1">
      <c r="D25" s="644"/>
      <c r="E25" s="498"/>
      <c r="F25" s="670"/>
      <c r="G25" s="670"/>
      <c r="H25" s="671"/>
      <c r="I25" s="671"/>
    </row>
    <row r="26" spans="4:11" ht="20.25" customHeight="1">
      <c r="D26" s="645"/>
      <c r="E26" s="497"/>
      <c r="F26" s="668"/>
      <c r="G26" s="668"/>
      <c r="H26" s="668"/>
      <c r="I26" s="668"/>
    </row>
    <row r="27" spans="4:11" ht="20.25" customHeight="1">
      <c r="D27" s="497"/>
      <c r="E27" s="498"/>
      <c r="F27" s="499"/>
      <c r="G27" s="499"/>
      <c r="H27" s="500"/>
      <c r="I27" s="500"/>
    </row>
    <row r="28" spans="4:11" ht="20.25" customHeight="1">
      <c r="D28" s="497"/>
      <c r="E28" s="498"/>
      <c r="F28" s="499"/>
      <c r="G28" s="499"/>
      <c r="H28" s="500"/>
      <c r="I28" s="500"/>
    </row>
    <row r="29" spans="4:11" ht="20.25" customHeight="1">
      <c r="D29" s="497"/>
      <c r="E29" s="498"/>
      <c r="F29" s="499"/>
      <c r="G29" s="499"/>
      <c r="H29" s="500"/>
      <c r="I29" s="500"/>
    </row>
    <row r="30" spans="4:11" ht="20.25" customHeight="1">
      <c r="D30" s="497"/>
      <c r="E30" s="498"/>
      <c r="F30" s="499"/>
      <c r="G30" s="499"/>
      <c r="H30" s="500"/>
      <c r="I30" s="500"/>
    </row>
    <row r="31" spans="4:11" ht="20.25" customHeight="1">
      <c r="D31" s="497"/>
      <c r="E31" s="498"/>
      <c r="F31" s="499"/>
      <c r="G31" s="499"/>
      <c r="H31" s="500"/>
      <c r="I31" s="500"/>
    </row>
    <row r="32" spans="4:11" ht="20.25" customHeight="1">
      <c r="D32" s="497"/>
      <c r="E32" s="498"/>
      <c r="F32" s="499"/>
      <c r="G32" s="499"/>
      <c r="H32" s="500"/>
      <c r="I32" s="500"/>
    </row>
    <row r="33" spans="1:22" ht="20.25" customHeight="1">
      <c r="D33" s="497"/>
      <c r="E33" s="498"/>
      <c r="F33" s="499"/>
      <c r="G33" s="499"/>
      <c r="H33" s="500"/>
      <c r="I33" s="500"/>
      <c r="K33" s="275"/>
    </row>
    <row r="34" spans="1:22" ht="20.25" customHeight="1">
      <c r="D34" s="497"/>
      <c r="E34" s="498"/>
      <c r="F34" s="499"/>
      <c r="G34" s="499"/>
      <c r="H34" s="500"/>
      <c r="I34" s="500"/>
    </row>
    <row r="35" spans="1:22" s="275" customFormat="1" ht="20.25" customHeight="1">
      <c r="A35" s="274"/>
      <c r="B35" s="274"/>
      <c r="C35" s="274"/>
      <c r="D35" s="497"/>
      <c r="E35" s="498"/>
      <c r="F35" s="499"/>
      <c r="G35" s="499"/>
      <c r="H35" s="500"/>
      <c r="I35" s="500"/>
      <c r="J35" s="274"/>
      <c r="K35" s="274"/>
      <c r="L35" s="274"/>
      <c r="M35" s="274"/>
      <c r="N35" s="274"/>
      <c r="O35" s="274"/>
      <c r="P35" s="274"/>
      <c r="Q35" s="274"/>
      <c r="R35" s="274"/>
      <c r="S35" s="274"/>
      <c r="T35" s="274"/>
      <c r="U35" s="274"/>
      <c r="V35" s="274"/>
    </row>
    <row r="36" spans="1:22" s="275" customFormat="1" ht="20.25" customHeight="1">
      <c r="A36" s="274"/>
      <c r="B36" s="274"/>
      <c r="C36" s="274"/>
      <c r="D36" s="497"/>
      <c r="E36" s="498"/>
      <c r="F36" s="499"/>
      <c r="G36" s="499"/>
      <c r="H36" s="500"/>
      <c r="I36" s="500"/>
      <c r="J36" s="274"/>
      <c r="K36" s="274"/>
      <c r="L36" s="274"/>
      <c r="M36" s="274"/>
      <c r="N36" s="274"/>
      <c r="O36" s="274"/>
      <c r="P36" s="274"/>
      <c r="Q36" s="274"/>
      <c r="R36" s="274"/>
      <c r="S36" s="274"/>
      <c r="T36" s="274"/>
      <c r="U36" s="274"/>
      <c r="V36" s="274"/>
    </row>
    <row r="37" spans="1:22" s="275" customFormat="1" ht="20.25" customHeight="1">
      <c r="A37" s="274"/>
      <c r="B37" s="274"/>
      <c r="C37" s="274"/>
      <c r="D37" s="497"/>
      <c r="E37" s="498"/>
      <c r="F37" s="499"/>
      <c r="G37" s="499"/>
      <c r="H37" s="500"/>
      <c r="I37" s="500"/>
      <c r="J37" s="274"/>
      <c r="K37" s="274"/>
      <c r="L37" s="274"/>
      <c r="M37" s="274"/>
      <c r="N37" s="274"/>
      <c r="O37" s="274"/>
      <c r="P37" s="274"/>
      <c r="Q37" s="274"/>
      <c r="R37" s="274"/>
      <c r="S37" s="274"/>
      <c r="T37" s="274"/>
      <c r="U37" s="274"/>
      <c r="V37" s="274"/>
    </row>
    <row r="38" spans="1:22" s="275" customFormat="1" ht="20.25" customHeight="1">
      <c r="A38" s="274"/>
      <c r="B38" s="274"/>
      <c r="C38" s="274"/>
      <c r="D38" s="497"/>
      <c r="E38" s="498"/>
      <c r="F38" s="499"/>
      <c r="G38" s="499"/>
      <c r="H38" s="500"/>
      <c r="I38" s="500"/>
      <c r="J38" s="274"/>
      <c r="K38" s="274"/>
      <c r="L38" s="274"/>
      <c r="M38" s="274"/>
      <c r="N38" s="274"/>
      <c r="O38" s="274"/>
      <c r="P38" s="274"/>
      <c r="Q38" s="274"/>
      <c r="R38" s="274"/>
      <c r="S38" s="274"/>
      <c r="T38" s="274"/>
      <c r="U38" s="274"/>
      <c r="V38" s="274"/>
    </row>
    <row r="39" spans="1:22" s="275" customFormat="1" ht="20.25" customHeight="1">
      <c r="A39" s="274"/>
      <c r="B39" s="274"/>
      <c r="C39" s="274"/>
      <c r="D39" s="497"/>
      <c r="E39" s="497"/>
      <c r="F39" s="499"/>
      <c r="G39" s="499"/>
      <c r="H39" s="500"/>
      <c r="I39" s="500"/>
      <c r="J39" s="274"/>
      <c r="K39" s="274"/>
      <c r="L39" s="274"/>
      <c r="M39" s="274"/>
      <c r="N39" s="274"/>
      <c r="O39" s="274"/>
      <c r="P39" s="274"/>
      <c r="Q39" s="274"/>
      <c r="R39" s="274"/>
      <c r="S39" s="274"/>
      <c r="T39" s="274"/>
      <c r="U39" s="274"/>
      <c r="V39" s="274"/>
    </row>
    <row r="40" spans="1:22" s="275" customFormat="1" ht="20.25" customHeight="1">
      <c r="A40" s="274"/>
      <c r="B40" s="274"/>
      <c r="C40" s="274"/>
      <c r="D40" s="497"/>
      <c r="E40" s="497"/>
      <c r="F40" s="499"/>
      <c r="G40" s="499"/>
      <c r="H40" s="500"/>
      <c r="I40" s="500"/>
      <c r="J40" s="274"/>
      <c r="K40" s="274"/>
      <c r="L40" s="274"/>
      <c r="M40" s="274"/>
      <c r="N40" s="274"/>
      <c r="O40" s="274"/>
      <c r="P40" s="274"/>
      <c r="Q40" s="274"/>
      <c r="R40" s="274"/>
      <c r="S40" s="274"/>
      <c r="T40" s="274"/>
      <c r="U40" s="274"/>
      <c r="V40" s="274"/>
    </row>
    <row r="41" spans="1:22" s="275" customFormat="1" ht="20.25" customHeight="1">
      <c r="A41" s="274"/>
      <c r="B41" s="274"/>
      <c r="C41" s="274"/>
      <c r="D41" s="497"/>
      <c r="E41" s="497"/>
      <c r="F41" s="499"/>
      <c r="G41" s="499"/>
      <c r="H41" s="500"/>
      <c r="I41" s="500"/>
      <c r="J41" s="274"/>
      <c r="K41" s="274"/>
      <c r="L41" s="274"/>
      <c r="M41" s="274"/>
      <c r="N41" s="274"/>
      <c r="O41" s="274"/>
      <c r="P41" s="274"/>
      <c r="Q41" s="274"/>
      <c r="R41" s="274"/>
      <c r="S41" s="274"/>
      <c r="T41" s="274"/>
      <c r="U41" s="274"/>
      <c r="V41" s="274"/>
    </row>
    <row r="42" spans="1:22" s="275" customFormat="1" ht="20.25" customHeight="1">
      <c r="A42" s="274"/>
      <c r="B42" s="274"/>
      <c r="C42" s="274"/>
      <c r="D42" s="497"/>
      <c r="E42" s="497"/>
      <c r="F42" s="499"/>
      <c r="G42" s="499"/>
      <c r="H42" s="500"/>
      <c r="I42" s="500"/>
      <c r="J42" s="274"/>
      <c r="K42" s="274"/>
      <c r="L42" s="274"/>
      <c r="M42" s="274"/>
      <c r="N42" s="274"/>
      <c r="O42" s="274"/>
      <c r="P42" s="274"/>
      <c r="Q42" s="274"/>
      <c r="R42" s="274"/>
      <c r="S42" s="274"/>
      <c r="T42" s="274"/>
      <c r="U42" s="274"/>
      <c r="V42" s="274"/>
    </row>
    <row r="43" spans="1:22" s="275" customFormat="1" ht="20.25" customHeight="1">
      <c r="A43" s="274"/>
      <c r="B43" s="274"/>
      <c r="C43" s="274"/>
      <c r="D43" s="497"/>
      <c r="E43" s="498"/>
      <c r="F43" s="499"/>
      <c r="G43" s="499"/>
      <c r="H43" s="500"/>
      <c r="I43" s="500"/>
      <c r="J43" s="274"/>
      <c r="K43" s="274"/>
      <c r="L43" s="274"/>
      <c r="M43" s="274"/>
      <c r="N43" s="274"/>
      <c r="O43" s="274"/>
      <c r="P43" s="274"/>
      <c r="Q43" s="274"/>
      <c r="R43" s="274"/>
      <c r="S43" s="274"/>
      <c r="T43" s="274"/>
      <c r="U43" s="274"/>
      <c r="V43" s="274"/>
    </row>
    <row r="44" spans="1:22" s="275" customFormat="1" ht="20.25" customHeight="1">
      <c r="A44" s="274"/>
      <c r="B44" s="274"/>
      <c r="C44" s="274"/>
      <c r="D44" s="497"/>
      <c r="E44" s="498"/>
      <c r="F44" s="499"/>
      <c r="G44" s="499"/>
      <c r="H44" s="500"/>
      <c r="I44" s="500"/>
      <c r="J44" s="274"/>
      <c r="K44" s="274"/>
      <c r="L44" s="274"/>
      <c r="M44" s="274"/>
      <c r="N44" s="274"/>
      <c r="O44" s="274"/>
      <c r="P44" s="274"/>
      <c r="Q44" s="274"/>
      <c r="R44" s="274"/>
      <c r="S44" s="274"/>
      <c r="T44" s="274"/>
      <c r="U44" s="274"/>
      <c r="V44" s="274"/>
    </row>
    <row r="45" spans="1:22" s="275" customFormat="1" ht="20.25" customHeight="1">
      <c r="A45" s="274"/>
      <c r="B45" s="274"/>
      <c r="C45" s="274"/>
      <c r="D45" s="497"/>
      <c r="E45" s="498"/>
      <c r="F45" s="499"/>
      <c r="G45" s="499"/>
      <c r="H45" s="500"/>
      <c r="I45" s="500"/>
      <c r="J45" s="274"/>
      <c r="K45" s="274"/>
      <c r="L45" s="274"/>
      <c r="M45" s="274"/>
      <c r="N45" s="274"/>
      <c r="O45" s="274"/>
      <c r="P45" s="274"/>
      <c r="Q45" s="274"/>
      <c r="R45" s="274"/>
      <c r="S45" s="274"/>
      <c r="T45" s="274"/>
      <c r="U45" s="274"/>
      <c r="V45" s="274"/>
    </row>
    <row r="46" spans="1:22" s="275" customFormat="1" ht="20.25" customHeight="1">
      <c r="A46" s="274"/>
      <c r="B46" s="274"/>
      <c r="C46" s="274"/>
      <c r="D46" s="497"/>
      <c r="E46" s="498"/>
      <c r="F46" s="499"/>
      <c r="G46" s="499"/>
      <c r="H46" s="500"/>
      <c r="I46" s="500"/>
      <c r="J46" s="274"/>
      <c r="K46" s="274"/>
      <c r="L46" s="274"/>
      <c r="M46" s="274"/>
      <c r="N46" s="274"/>
      <c r="O46" s="274"/>
      <c r="P46" s="274"/>
      <c r="Q46" s="274"/>
      <c r="R46" s="274"/>
      <c r="S46" s="274"/>
      <c r="T46" s="274"/>
      <c r="U46" s="274"/>
      <c r="V46" s="274"/>
    </row>
    <row r="47" spans="1:22" s="275" customFormat="1" ht="20.25" customHeight="1">
      <c r="A47" s="274"/>
      <c r="B47" s="274"/>
      <c r="C47" s="274"/>
      <c r="D47" s="497"/>
      <c r="E47" s="498"/>
      <c r="F47" s="499"/>
      <c r="G47" s="499"/>
      <c r="H47" s="500"/>
      <c r="I47" s="500"/>
      <c r="J47" s="274"/>
      <c r="K47" s="274"/>
      <c r="L47" s="274"/>
      <c r="M47" s="274"/>
      <c r="N47" s="274"/>
      <c r="O47" s="274"/>
      <c r="P47" s="274"/>
      <c r="Q47" s="274"/>
      <c r="R47" s="274"/>
      <c r="S47" s="274"/>
      <c r="T47" s="274"/>
      <c r="U47" s="274"/>
      <c r="V47" s="274"/>
    </row>
    <row r="48" spans="1:22" s="275" customFormat="1" ht="20.25" customHeight="1">
      <c r="A48" s="274"/>
      <c r="B48" s="274"/>
      <c r="C48" s="274"/>
      <c r="D48" s="497"/>
      <c r="E48" s="498"/>
      <c r="F48" s="499"/>
      <c r="G48" s="499"/>
      <c r="H48" s="500"/>
      <c r="I48" s="500"/>
      <c r="J48" s="274"/>
      <c r="K48" s="274"/>
      <c r="L48" s="274"/>
      <c r="M48" s="274"/>
      <c r="N48" s="274"/>
      <c r="O48" s="274"/>
      <c r="P48" s="274"/>
      <c r="Q48" s="274"/>
      <c r="R48" s="274"/>
      <c r="S48" s="274"/>
      <c r="T48" s="274"/>
      <c r="U48" s="274"/>
      <c r="V48" s="274"/>
    </row>
    <row r="49" spans="1:22" s="275" customFormat="1" ht="20.25" customHeight="1">
      <c r="A49" s="274"/>
      <c r="B49" s="274"/>
      <c r="C49" s="274"/>
      <c r="E49" s="274"/>
      <c r="F49" s="274"/>
      <c r="G49" s="274"/>
      <c r="H49" s="274"/>
      <c r="I49" s="274"/>
      <c r="J49" s="274"/>
      <c r="K49" s="274"/>
      <c r="L49" s="274"/>
      <c r="M49" s="274"/>
      <c r="N49" s="274"/>
      <c r="O49" s="274"/>
      <c r="P49" s="274"/>
      <c r="Q49" s="274"/>
      <c r="R49" s="274"/>
      <c r="S49" s="274"/>
      <c r="T49" s="274"/>
      <c r="U49" s="274"/>
      <c r="V49" s="274"/>
    </row>
    <row r="50" spans="1:22" s="275" customFormat="1" ht="20.25" customHeight="1">
      <c r="A50" s="274"/>
      <c r="B50" s="274"/>
      <c r="C50" s="274"/>
      <c r="E50" s="274"/>
      <c r="F50" s="274"/>
      <c r="G50" s="274"/>
      <c r="H50" s="274"/>
      <c r="I50" s="274"/>
      <c r="J50" s="274"/>
      <c r="K50" s="274"/>
      <c r="L50" s="274"/>
      <c r="M50" s="274"/>
      <c r="N50" s="274"/>
      <c r="O50" s="274"/>
      <c r="P50" s="274"/>
      <c r="Q50" s="274"/>
      <c r="R50" s="274"/>
      <c r="S50" s="274"/>
      <c r="T50" s="274"/>
      <c r="U50" s="274"/>
      <c r="V50" s="274"/>
    </row>
    <row r="54" spans="1:22" ht="20.25" customHeight="1">
      <c r="R54" s="646">
        <v>0.28199999999999997</v>
      </c>
    </row>
    <row r="55" spans="1:22" ht="20.25" customHeight="1">
      <c r="O55" s="647">
        <v>0.25</v>
      </c>
      <c r="R55" s="647">
        <v>0.25</v>
      </c>
    </row>
    <row r="67" spans="1:22" s="275" customFormat="1" ht="20.25" customHeight="1">
      <c r="A67" s="274"/>
      <c r="B67" s="274"/>
      <c r="C67" s="274"/>
      <c r="E67" s="274"/>
      <c r="F67" s="274"/>
      <c r="G67" s="274"/>
      <c r="H67" s="274"/>
      <c r="I67" s="274"/>
      <c r="J67" s="274"/>
      <c r="K67" s="274"/>
      <c r="L67" s="274"/>
      <c r="M67" s="274"/>
      <c r="N67" s="274"/>
      <c r="O67" s="274"/>
      <c r="P67" s="274"/>
      <c r="Q67" s="274"/>
      <c r="R67" s="274"/>
      <c r="S67" s="274"/>
      <c r="T67" s="274"/>
      <c r="U67" s="274"/>
      <c r="V67" s="274"/>
    </row>
    <row r="68" spans="1:22" s="275" customFormat="1" ht="20.25" customHeight="1">
      <c r="A68" s="274"/>
      <c r="B68" s="274"/>
      <c r="C68" s="274"/>
      <c r="E68" s="274"/>
      <c r="F68" s="274"/>
      <c r="G68" s="274"/>
      <c r="H68" s="274"/>
      <c r="I68" s="274"/>
      <c r="J68" s="274"/>
      <c r="K68" s="274"/>
      <c r="L68" s="274"/>
      <c r="M68" s="274"/>
      <c r="N68" s="274"/>
      <c r="O68" s="274"/>
      <c r="P68" s="274"/>
      <c r="Q68" s="274"/>
      <c r="R68" s="274"/>
      <c r="S68" s="274"/>
      <c r="T68" s="274"/>
      <c r="U68" s="274"/>
      <c r="V68" s="274"/>
    </row>
    <row r="69" spans="1:22" s="275" customFormat="1" ht="20.25" customHeight="1">
      <c r="A69" s="274"/>
      <c r="B69" s="274"/>
      <c r="C69" s="274"/>
      <c r="E69" s="274"/>
      <c r="F69" s="274"/>
      <c r="G69" s="274"/>
      <c r="H69" s="274"/>
      <c r="I69" s="274"/>
      <c r="J69" s="274"/>
      <c r="K69" s="274"/>
      <c r="L69" s="274"/>
      <c r="M69" s="274"/>
      <c r="N69" s="274"/>
      <c r="O69" s="274"/>
      <c r="P69" s="274"/>
      <c r="Q69" s="274"/>
      <c r="R69" s="274"/>
      <c r="S69" s="274"/>
      <c r="T69" s="274"/>
      <c r="U69" s="274"/>
      <c r="V69" s="274"/>
    </row>
    <row r="70" spans="1:22" s="275" customFormat="1" ht="20.25" customHeight="1">
      <c r="A70" s="274"/>
      <c r="B70" s="274"/>
      <c r="C70" s="274"/>
      <c r="E70" s="274"/>
      <c r="F70" s="274"/>
      <c r="G70" s="274"/>
      <c r="H70" s="274"/>
      <c r="I70" s="274"/>
      <c r="J70" s="274"/>
      <c r="K70" s="274"/>
      <c r="L70" s="274"/>
      <c r="M70" s="274"/>
      <c r="N70" s="274"/>
      <c r="O70" s="274"/>
      <c r="P70" s="274"/>
      <c r="Q70" s="274"/>
      <c r="R70" s="274"/>
      <c r="S70" s="274"/>
      <c r="T70" s="274"/>
      <c r="U70" s="274"/>
      <c r="V70" s="274"/>
    </row>
    <row r="71" spans="1:22" s="275" customFormat="1" ht="20.25" customHeight="1">
      <c r="A71" s="274"/>
      <c r="B71" s="274"/>
      <c r="C71" s="274"/>
      <c r="E71" s="274"/>
      <c r="F71" s="274"/>
      <c r="G71" s="274"/>
      <c r="H71" s="274"/>
      <c r="I71" s="274"/>
      <c r="J71" s="274"/>
      <c r="K71" s="274"/>
      <c r="L71" s="274"/>
      <c r="M71" s="274"/>
      <c r="N71" s="274"/>
      <c r="O71" s="274"/>
      <c r="P71" s="274"/>
      <c r="Q71" s="274"/>
      <c r="R71" s="274"/>
      <c r="S71" s="274"/>
      <c r="T71" s="274"/>
      <c r="U71" s="274"/>
      <c r="V71" s="274"/>
    </row>
    <row r="72" spans="1:22" s="275" customFormat="1" ht="20.25" customHeight="1">
      <c r="A72" s="274"/>
      <c r="B72" s="274"/>
      <c r="C72" s="274"/>
      <c r="E72" s="274"/>
      <c r="F72" s="274"/>
      <c r="G72" s="274"/>
      <c r="H72" s="274"/>
      <c r="I72" s="274"/>
      <c r="J72" s="274"/>
      <c r="K72" s="274"/>
      <c r="L72" s="274"/>
      <c r="M72" s="274"/>
      <c r="N72" s="274"/>
      <c r="O72" s="274"/>
      <c r="P72" s="274"/>
      <c r="Q72" s="274"/>
      <c r="R72" s="274"/>
      <c r="S72" s="274"/>
      <c r="T72" s="274"/>
      <c r="U72" s="274"/>
      <c r="V72" s="274"/>
    </row>
    <row r="73" spans="1:22" s="275" customFormat="1" ht="20.25" customHeight="1">
      <c r="A73" s="274"/>
      <c r="B73" s="274"/>
      <c r="C73" s="274"/>
      <c r="E73" s="274"/>
      <c r="F73" s="274"/>
      <c r="G73" s="274"/>
      <c r="H73" s="274"/>
      <c r="I73" s="274"/>
      <c r="J73" s="274"/>
      <c r="K73" s="274"/>
      <c r="L73" s="274"/>
      <c r="M73" s="274"/>
      <c r="N73" s="274"/>
      <c r="O73" s="274"/>
      <c r="P73" s="274"/>
      <c r="Q73" s="274"/>
      <c r="R73" s="274"/>
      <c r="S73" s="274"/>
      <c r="T73" s="274"/>
      <c r="U73" s="274"/>
      <c r="V73" s="274"/>
    </row>
    <row r="74" spans="1:22" s="275" customFormat="1" ht="20.25" customHeight="1">
      <c r="A74" s="274"/>
      <c r="B74" s="274"/>
      <c r="C74" s="274"/>
      <c r="E74" s="274"/>
      <c r="F74" s="274"/>
      <c r="G74" s="274"/>
      <c r="H74" s="274"/>
      <c r="I74" s="274"/>
      <c r="J74" s="274"/>
      <c r="K74" s="274"/>
      <c r="L74" s="274"/>
      <c r="M74" s="274"/>
      <c r="N74" s="274"/>
      <c r="O74" s="274"/>
      <c r="P74" s="274"/>
      <c r="Q74" s="274"/>
      <c r="R74" s="274"/>
      <c r="S74" s="274"/>
      <c r="T74" s="274"/>
      <c r="U74" s="274"/>
      <c r="V74" s="274"/>
    </row>
    <row r="75" spans="1:22" s="275" customFormat="1" ht="20.25" customHeight="1">
      <c r="A75" s="274"/>
      <c r="B75" s="274"/>
      <c r="C75" s="274"/>
      <c r="E75" s="274"/>
      <c r="F75" s="274"/>
      <c r="G75" s="274"/>
      <c r="H75" s="274"/>
      <c r="I75" s="274"/>
      <c r="J75" s="274"/>
      <c r="K75" s="274"/>
      <c r="L75" s="274"/>
      <c r="M75" s="274"/>
      <c r="N75" s="274"/>
      <c r="O75" s="274"/>
      <c r="P75" s="274"/>
      <c r="Q75" s="274"/>
      <c r="R75" s="274"/>
      <c r="S75" s="274"/>
      <c r="T75" s="274"/>
      <c r="U75" s="274"/>
      <c r="V75" s="274"/>
    </row>
    <row r="76" spans="1:22" s="275" customFormat="1" ht="20.25" customHeight="1">
      <c r="A76" s="274"/>
      <c r="B76" s="274"/>
      <c r="C76" s="274"/>
      <c r="E76" s="274"/>
      <c r="F76" s="274"/>
      <c r="G76" s="274"/>
      <c r="H76" s="274"/>
      <c r="I76" s="274"/>
      <c r="J76" s="274"/>
      <c r="K76" s="274"/>
      <c r="L76" s="274"/>
      <c r="M76" s="274"/>
      <c r="N76" s="274"/>
      <c r="O76" s="274"/>
      <c r="P76" s="274"/>
      <c r="Q76" s="274"/>
      <c r="R76" s="274"/>
      <c r="S76" s="274"/>
      <c r="T76" s="274"/>
      <c r="U76" s="274"/>
      <c r="V76" s="274"/>
    </row>
    <row r="77" spans="1:22" s="275" customFormat="1" ht="20.25" customHeight="1">
      <c r="A77" s="274"/>
      <c r="B77" s="274"/>
      <c r="C77" s="274"/>
      <c r="E77" s="274"/>
      <c r="F77" s="274"/>
      <c r="G77" s="274"/>
      <c r="H77" s="274"/>
      <c r="I77" s="274"/>
      <c r="J77" s="274"/>
      <c r="K77" s="274"/>
      <c r="L77" s="274"/>
      <c r="M77" s="274"/>
      <c r="N77" s="274"/>
      <c r="O77" s="274"/>
      <c r="P77" s="274"/>
      <c r="Q77" s="274"/>
      <c r="R77" s="274"/>
      <c r="S77" s="274"/>
      <c r="T77" s="274"/>
      <c r="U77" s="274"/>
      <c r="V77" s="274"/>
    </row>
    <row r="78" spans="1:22" s="275" customFormat="1" ht="20.25" customHeight="1">
      <c r="A78" s="274"/>
      <c r="B78" s="274"/>
      <c r="C78" s="274"/>
      <c r="E78" s="274"/>
      <c r="F78" s="274"/>
      <c r="G78" s="274"/>
      <c r="H78" s="274"/>
      <c r="I78" s="274"/>
      <c r="J78" s="274"/>
      <c r="K78" s="274"/>
      <c r="L78" s="274"/>
      <c r="M78" s="274"/>
      <c r="N78" s="274"/>
      <c r="O78" s="274"/>
      <c r="P78" s="274"/>
      <c r="Q78" s="274"/>
      <c r="R78" s="274"/>
      <c r="S78" s="274"/>
      <c r="T78" s="274"/>
      <c r="U78" s="274"/>
      <c r="V78" s="274"/>
    </row>
    <row r="79" spans="1:22" s="275" customFormat="1" ht="20.25" customHeight="1">
      <c r="A79" s="274"/>
      <c r="B79" s="274"/>
      <c r="C79" s="274"/>
      <c r="E79" s="274"/>
      <c r="F79" s="274"/>
      <c r="G79" s="274"/>
      <c r="H79" s="274"/>
      <c r="I79" s="274"/>
      <c r="J79" s="274"/>
      <c r="K79" s="274"/>
      <c r="L79" s="274"/>
      <c r="M79" s="274"/>
      <c r="N79" s="274"/>
      <c r="O79" s="274"/>
      <c r="P79" s="274"/>
      <c r="Q79" s="274"/>
      <c r="R79" s="274"/>
      <c r="S79" s="274"/>
      <c r="T79" s="274"/>
      <c r="U79" s="274"/>
      <c r="V79" s="274"/>
    </row>
    <row r="80" spans="1:22" s="275" customFormat="1" ht="20.25" customHeight="1">
      <c r="A80" s="274"/>
      <c r="B80" s="274"/>
      <c r="C80" s="274"/>
      <c r="E80" s="274"/>
      <c r="F80" s="274"/>
      <c r="G80" s="274"/>
      <c r="H80" s="274"/>
      <c r="I80" s="274"/>
      <c r="J80" s="274"/>
      <c r="K80" s="274"/>
      <c r="L80" s="274"/>
      <c r="M80" s="274"/>
      <c r="N80" s="274"/>
      <c r="O80" s="274"/>
      <c r="P80" s="274"/>
      <c r="Q80" s="274"/>
      <c r="R80" s="274"/>
      <c r="S80" s="274"/>
      <c r="T80" s="274"/>
      <c r="U80" s="274"/>
      <c r="V80" s="274"/>
    </row>
    <row r="81" spans="1:22" s="275" customFormat="1" ht="20.25" customHeight="1">
      <c r="A81" s="274"/>
      <c r="B81" s="274"/>
      <c r="C81" s="274"/>
      <c r="E81" s="274"/>
      <c r="F81" s="274"/>
      <c r="G81" s="274"/>
      <c r="H81" s="274"/>
      <c r="I81" s="274"/>
      <c r="J81" s="274"/>
      <c r="K81" s="274"/>
      <c r="L81" s="274"/>
      <c r="M81" s="274"/>
      <c r="N81" s="274"/>
      <c r="O81" s="274"/>
      <c r="P81" s="274"/>
      <c r="Q81" s="274"/>
      <c r="R81" s="274"/>
      <c r="S81" s="274"/>
      <c r="T81" s="274"/>
      <c r="U81" s="274"/>
      <c r="V81" s="274"/>
    </row>
    <row r="82" spans="1:22" s="275" customFormat="1" ht="20.25" customHeight="1">
      <c r="A82" s="274"/>
      <c r="B82" s="274"/>
      <c r="C82" s="274"/>
      <c r="E82" s="274"/>
      <c r="F82" s="274"/>
      <c r="G82" s="274"/>
      <c r="H82" s="274"/>
      <c r="I82" s="274"/>
      <c r="J82" s="274"/>
      <c r="K82" s="274"/>
      <c r="L82" s="274"/>
      <c r="M82" s="274"/>
      <c r="N82" s="274"/>
      <c r="O82" s="274"/>
      <c r="P82" s="274"/>
      <c r="Q82" s="274"/>
      <c r="R82" s="274"/>
      <c r="S82" s="274"/>
      <c r="T82" s="274"/>
      <c r="U82" s="274"/>
      <c r="V82" s="274"/>
    </row>
    <row r="83" spans="1:22" s="275" customFormat="1" ht="20.25" customHeight="1">
      <c r="A83" s="274"/>
      <c r="B83" s="274"/>
      <c r="C83" s="274"/>
      <c r="E83" s="274"/>
      <c r="F83" s="274"/>
      <c r="G83" s="274"/>
      <c r="H83" s="274"/>
      <c r="I83" s="274"/>
      <c r="J83" s="274"/>
      <c r="K83" s="274"/>
      <c r="L83" s="274"/>
      <c r="M83" s="274"/>
      <c r="N83" s="274"/>
      <c r="O83" s="274"/>
      <c r="P83" s="274"/>
      <c r="Q83" s="274"/>
      <c r="R83" s="274"/>
      <c r="S83" s="274"/>
      <c r="T83" s="274"/>
      <c r="U83" s="274"/>
      <c r="V83" s="274"/>
    </row>
    <row r="84" spans="1:22" s="275" customFormat="1" ht="20.25" customHeight="1">
      <c r="A84" s="274"/>
      <c r="B84" s="274"/>
      <c r="C84" s="274"/>
      <c r="E84" s="274"/>
      <c r="F84" s="274"/>
      <c r="G84" s="274"/>
      <c r="H84" s="274"/>
      <c r="I84" s="274"/>
      <c r="J84" s="274"/>
      <c r="K84" s="274"/>
      <c r="L84" s="274"/>
      <c r="M84" s="274"/>
      <c r="N84" s="274"/>
      <c r="O84" s="274"/>
      <c r="P84" s="274"/>
      <c r="Q84" s="274"/>
      <c r="R84" s="274"/>
      <c r="S84" s="274"/>
      <c r="T84" s="274"/>
      <c r="U84" s="274"/>
      <c r="V84" s="274"/>
    </row>
    <row r="85" spans="1:22" s="275" customFormat="1" ht="20.25" customHeight="1">
      <c r="A85" s="274"/>
      <c r="B85" s="274"/>
      <c r="C85" s="274"/>
      <c r="E85" s="274"/>
      <c r="F85" s="274"/>
      <c r="G85" s="274"/>
      <c r="H85" s="274"/>
      <c r="I85" s="274"/>
      <c r="J85" s="274"/>
      <c r="K85" s="274"/>
      <c r="L85" s="274"/>
      <c r="M85" s="274"/>
      <c r="N85" s="274"/>
      <c r="O85" s="274"/>
      <c r="P85" s="274"/>
      <c r="Q85" s="274"/>
      <c r="R85" s="274"/>
      <c r="S85" s="274"/>
      <c r="T85" s="274"/>
      <c r="U85" s="274"/>
      <c r="V85" s="274"/>
    </row>
    <row r="86" spans="1:22" s="275" customFormat="1" ht="20.25" customHeight="1">
      <c r="A86" s="274"/>
      <c r="B86" s="274"/>
      <c r="C86" s="274"/>
      <c r="E86" s="274"/>
      <c r="F86" s="274"/>
      <c r="G86" s="274"/>
      <c r="H86" s="274"/>
      <c r="I86" s="274"/>
      <c r="J86" s="274"/>
      <c r="K86" s="274"/>
      <c r="L86" s="274"/>
      <c r="M86" s="274"/>
      <c r="N86" s="274"/>
      <c r="O86" s="274"/>
      <c r="P86" s="274"/>
      <c r="Q86" s="274"/>
      <c r="R86" s="274"/>
      <c r="S86" s="274"/>
      <c r="T86" s="274"/>
      <c r="U86" s="274"/>
      <c r="V86" s="274"/>
    </row>
    <row r="87" spans="1:22" s="275" customFormat="1" ht="20.25" customHeight="1">
      <c r="A87" s="274"/>
      <c r="B87" s="274"/>
      <c r="C87" s="274"/>
      <c r="E87" s="274"/>
      <c r="F87" s="274"/>
      <c r="G87" s="274"/>
      <c r="H87" s="274"/>
      <c r="I87" s="274"/>
      <c r="J87" s="274"/>
      <c r="K87" s="274"/>
      <c r="L87" s="274"/>
      <c r="M87" s="274"/>
      <c r="N87" s="274"/>
      <c r="O87" s="274"/>
      <c r="P87" s="274"/>
      <c r="Q87" s="274"/>
      <c r="R87" s="274"/>
      <c r="S87" s="274"/>
      <c r="T87" s="274"/>
      <c r="U87" s="274"/>
      <c r="V87" s="274"/>
    </row>
  </sheetData>
  <mergeCells count="1">
    <mergeCell ref="D18:I18"/>
  </mergeCells>
  <pageMargins left="0.47" right="0" top="0.3" bottom="0" header="0.24" footer="0"/>
  <pageSetup paperSize="9" scale="79" orientation="portrait" r:id="rId1"/>
  <headerFooter alignWithMargins="0">
    <oddFooter>&amp;L&amp;12BS, &amp;D   LGC, &amp;T&amp;R&amp;"Arial,Fett"&amp;12&amp;P</oddFooter>
  </headerFooter>
  <ignoredErrors>
    <ignoredError sqref="F8"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C3:AK181"/>
  <sheetViews>
    <sheetView showGridLines="0" zoomScale="70" zoomScaleNormal="70" workbookViewId="0">
      <selection activeCell="R171" sqref="R171"/>
    </sheetView>
  </sheetViews>
  <sheetFormatPr defaultColWidth="11.453125" defaultRowHeight="20.25" customHeight="1" outlineLevelRow="1" outlineLevelCol="1"/>
  <cols>
    <col min="1" max="1" width="1.81640625" style="422" customWidth="1"/>
    <col min="2" max="2" width="23.36328125" style="422" customWidth="1"/>
    <col min="3" max="3" width="5.90625" style="422" customWidth="1"/>
    <col min="4" max="4" width="65.54296875" style="422" customWidth="1"/>
    <col min="5" max="5" width="2.453125" style="502" customWidth="1"/>
    <col min="6" max="6" width="63.453125" style="422" hidden="1" customWidth="1" outlineLevel="1"/>
    <col min="7" max="7" width="2.36328125" style="422" hidden="1" customWidth="1" outlineLevel="1"/>
    <col min="8" max="8" width="12.90625" style="422" customWidth="1" collapsed="1"/>
    <col min="9" max="9" width="2.36328125" style="502" customWidth="1"/>
    <col min="10" max="10" width="12.90625" style="422" customWidth="1"/>
    <col min="11" max="11" width="2.36328125" style="502" customWidth="1"/>
    <col min="12" max="12" width="12.453125" style="422" customWidth="1"/>
    <col min="13" max="13" width="2.36328125" style="502" customWidth="1"/>
    <col min="14" max="14" width="12.453125" style="422" customWidth="1"/>
    <col min="15" max="15" width="2.36328125" style="502" customWidth="1"/>
    <col min="16" max="16" width="12.453125" style="422" customWidth="1"/>
    <col min="17" max="17" width="2.36328125" style="502" customWidth="1"/>
    <col min="18" max="18" width="12.453125" style="422" customWidth="1"/>
    <col min="19" max="19" width="2.36328125" style="502" customWidth="1"/>
    <col min="20" max="20" width="12.453125" style="422" customWidth="1"/>
    <col min="21" max="21" width="2.36328125" style="502" customWidth="1"/>
    <col min="22" max="22" width="12.453125" style="422" customWidth="1"/>
    <col min="23" max="23" width="2.36328125" style="502" customWidth="1"/>
    <col min="24" max="24" width="9.453125" style="422" customWidth="1"/>
    <col min="25" max="25" width="2.36328125" style="422" customWidth="1"/>
    <col min="26" max="26" width="8.54296875" style="422" customWidth="1"/>
    <col min="27" max="27" width="12.08984375" style="422" customWidth="1"/>
    <col min="28" max="28" width="11.54296875" style="422" customWidth="1"/>
    <col min="29" max="30" width="16.08984375" style="502" customWidth="1"/>
    <col min="31" max="32" width="9.08984375" style="502" customWidth="1"/>
    <col min="33" max="33" width="11.54296875" style="502" customWidth="1"/>
    <col min="34" max="35" width="9.08984375" style="502" customWidth="1"/>
    <col min="36" max="36" width="13.08984375" style="422" customWidth="1"/>
    <col min="37" max="16384" width="11.453125" style="422"/>
  </cols>
  <sheetData>
    <row r="3" spans="3:34" ht="20.25" customHeight="1">
      <c r="D3" s="275"/>
    </row>
    <row r="4" spans="3:34" ht="20.25" customHeight="1">
      <c r="D4" s="442" t="s">
        <v>449</v>
      </c>
      <c r="R4" s="314"/>
      <c r="S4" s="360"/>
    </row>
    <row r="5" spans="3:34" ht="20.25" customHeight="1">
      <c r="D5" s="315"/>
      <c r="E5" s="316"/>
      <c r="F5" s="316"/>
      <c r="G5" s="316"/>
      <c r="H5" s="316"/>
      <c r="I5" s="316"/>
      <c r="L5" s="317"/>
      <c r="M5" s="354"/>
      <c r="N5" s="503"/>
      <c r="O5" s="504"/>
      <c r="P5" s="318"/>
      <c r="Q5" s="358"/>
      <c r="X5" s="318"/>
    </row>
    <row r="6" spans="3:34" ht="20.25" customHeight="1">
      <c r="D6" s="443" t="s">
        <v>106</v>
      </c>
      <c r="E6" s="444"/>
      <c r="F6" s="443" t="s">
        <v>117</v>
      </c>
      <c r="G6" s="443"/>
      <c r="H6" s="444"/>
      <c r="I6" s="444"/>
      <c r="J6" s="443"/>
      <c r="K6" s="444"/>
      <c r="L6" s="818"/>
      <c r="M6" s="354"/>
      <c r="N6" s="503"/>
      <c r="O6" s="504"/>
      <c r="P6" s="318"/>
      <c r="Q6" s="358"/>
      <c r="S6" s="505"/>
      <c r="X6" s="506"/>
    </row>
    <row r="7" spans="3:34" ht="20.25" customHeight="1">
      <c r="D7" s="507"/>
      <c r="E7" s="505"/>
      <c r="F7" s="507"/>
      <c r="G7" s="507"/>
      <c r="H7" s="505"/>
      <c r="I7" s="505"/>
      <c r="J7" s="507"/>
      <c r="K7" s="505"/>
      <c r="L7" s="505"/>
      <c r="M7" s="505"/>
      <c r="N7" s="507"/>
      <c r="O7" s="505"/>
      <c r="P7" s="505"/>
      <c r="Q7" s="505"/>
      <c r="R7" s="507"/>
      <c r="S7" s="505"/>
      <c r="X7" s="506"/>
    </row>
    <row r="8" spans="3:34" ht="20.25" customHeight="1">
      <c r="D8" s="319"/>
      <c r="F8" s="502"/>
      <c r="G8" s="502"/>
      <c r="H8" s="436"/>
      <c r="L8" s="320"/>
      <c r="M8" s="427"/>
      <c r="O8" s="355"/>
      <c r="P8" s="322"/>
      <c r="Q8" s="322"/>
      <c r="S8" s="349"/>
      <c r="X8" s="506"/>
    </row>
    <row r="9" spans="3:34" ht="20.25" customHeight="1">
      <c r="C9" s="323"/>
      <c r="D9" s="252" t="s">
        <v>0</v>
      </c>
      <c r="E9" s="316"/>
      <c r="F9" s="316" t="s">
        <v>118</v>
      </c>
      <c r="G9" s="316"/>
      <c r="H9" s="292">
        <v>2019</v>
      </c>
      <c r="J9" s="349">
        <v>2018</v>
      </c>
      <c r="L9" s="502"/>
      <c r="O9" s="355"/>
      <c r="P9" s="502"/>
      <c r="S9" s="350"/>
      <c r="AF9" s="325"/>
      <c r="AG9" s="325"/>
      <c r="AH9" s="325"/>
    </row>
    <row r="10" spans="3:34" ht="20.25" customHeight="1" thickBot="1">
      <c r="C10" s="323"/>
      <c r="D10" s="300"/>
      <c r="E10" s="301"/>
      <c r="F10" s="300"/>
      <c r="G10" s="301"/>
      <c r="H10" s="302"/>
      <c r="I10" s="316"/>
      <c r="J10" s="300"/>
      <c r="L10" s="502"/>
      <c r="O10" s="356"/>
      <c r="P10" s="502"/>
      <c r="S10" s="301"/>
      <c r="AF10" s="325"/>
      <c r="AG10" s="325"/>
      <c r="AH10" s="325"/>
    </row>
    <row r="11" spans="3:34" ht="20.25" customHeight="1">
      <c r="C11" s="323"/>
      <c r="D11" s="303"/>
      <c r="E11" s="303"/>
      <c r="F11" s="303"/>
      <c r="G11" s="303"/>
      <c r="H11" s="446"/>
      <c r="I11" s="316"/>
      <c r="J11" s="297"/>
      <c r="L11" s="502"/>
      <c r="N11" s="502"/>
      <c r="O11" s="508"/>
      <c r="P11" s="502"/>
      <c r="S11" s="297"/>
      <c r="AF11" s="325"/>
      <c r="AG11" s="325"/>
      <c r="AH11" s="325"/>
    </row>
    <row r="12" spans="3:34" ht="20.25" customHeight="1">
      <c r="C12" s="327"/>
      <c r="D12" s="332" t="s">
        <v>51</v>
      </c>
      <c r="E12" s="363"/>
      <c r="F12" s="332" t="s">
        <v>119</v>
      </c>
      <c r="G12" s="329"/>
      <c r="H12" s="509">
        <v>10801</v>
      </c>
      <c r="I12" s="510"/>
      <c r="J12" s="511">
        <v>10407</v>
      </c>
      <c r="L12" s="502"/>
      <c r="N12" s="502"/>
      <c r="O12" s="512"/>
      <c r="P12" s="512"/>
      <c r="Q12" s="512"/>
      <c r="S12" s="512"/>
      <c r="AF12" s="513"/>
      <c r="AG12" s="513"/>
      <c r="AH12" s="513"/>
    </row>
    <row r="13" spans="3:34" ht="20.25" customHeight="1">
      <c r="C13" s="327"/>
      <c r="D13" s="306" t="s">
        <v>18</v>
      </c>
      <c r="E13" s="359"/>
      <c r="F13" s="306" t="s">
        <v>120</v>
      </c>
      <c r="G13" s="351"/>
      <c r="H13" s="448">
        <v>2512</v>
      </c>
      <c r="I13" s="510"/>
      <c r="J13" s="452">
        <v>2229</v>
      </c>
      <c r="O13" s="514"/>
      <c r="P13" s="515"/>
      <c r="Q13" s="515"/>
      <c r="S13" s="514"/>
      <c r="AF13" s="516"/>
      <c r="AG13" s="513"/>
      <c r="AH13" s="513"/>
    </row>
    <row r="14" spans="3:34" ht="20.25" customHeight="1">
      <c r="C14" s="327"/>
      <c r="D14" s="305" t="s">
        <v>10</v>
      </c>
      <c r="E14" s="359"/>
      <c r="F14" s="305" t="s">
        <v>121</v>
      </c>
      <c r="G14" s="351"/>
      <c r="H14" s="448">
        <v>505</v>
      </c>
      <c r="I14" s="510"/>
      <c r="J14" s="452">
        <v>461</v>
      </c>
      <c r="O14" s="514"/>
      <c r="P14" s="515"/>
      <c r="Q14" s="515"/>
      <c r="S14" s="515"/>
      <c r="AF14" s="516"/>
      <c r="AG14" s="513"/>
      <c r="AH14" s="513"/>
    </row>
    <row r="15" spans="3:34" ht="20.25" customHeight="1">
      <c r="C15" s="327"/>
      <c r="D15" s="517" t="s">
        <v>418</v>
      </c>
      <c r="E15" s="359"/>
      <c r="F15" s="306" t="s">
        <v>122</v>
      </c>
      <c r="G15" s="351"/>
      <c r="H15" s="448">
        <v>29</v>
      </c>
      <c r="I15" s="510"/>
      <c r="J15" s="452">
        <v>824</v>
      </c>
      <c r="L15" s="405"/>
      <c r="O15" s="514"/>
      <c r="Q15" s="328"/>
      <c r="S15" s="515"/>
      <c r="AF15" s="516"/>
      <c r="AG15" s="513"/>
      <c r="AH15" s="513"/>
    </row>
    <row r="16" spans="3:34" ht="20.25" customHeight="1">
      <c r="C16" s="327"/>
      <c r="D16" s="366" t="s">
        <v>16</v>
      </c>
      <c r="E16" s="363"/>
      <c r="F16" s="366" t="s">
        <v>123</v>
      </c>
      <c r="G16" s="329"/>
      <c r="H16" s="509">
        <v>3046</v>
      </c>
      <c r="I16" s="510"/>
      <c r="J16" s="511">
        <v>3514</v>
      </c>
      <c r="K16" s="510"/>
      <c r="O16" s="518"/>
      <c r="P16" s="515"/>
      <c r="Q16" s="515"/>
      <c r="S16" s="518"/>
      <c r="AF16" s="516"/>
      <c r="AG16" s="513"/>
      <c r="AH16" s="513"/>
    </row>
    <row r="17" spans="3:34" ht="20.25" customHeight="1">
      <c r="C17" s="327"/>
      <c r="D17" s="366" t="s">
        <v>66</v>
      </c>
      <c r="E17" s="363"/>
      <c r="F17" s="366" t="s">
        <v>124</v>
      </c>
      <c r="G17" s="329"/>
      <c r="H17" s="509">
        <v>13847</v>
      </c>
      <c r="I17" s="510"/>
      <c r="J17" s="511">
        <v>13921</v>
      </c>
      <c r="K17" s="510"/>
      <c r="O17" s="518"/>
      <c r="P17" s="515"/>
      <c r="Q17" s="515"/>
      <c r="S17" s="518"/>
      <c r="AG17" s="510"/>
      <c r="AH17" s="510"/>
    </row>
    <row r="18" spans="3:34" ht="20.25" customHeight="1">
      <c r="C18" s="327"/>
      <c r="D18" s="519"/>
      <c r="F18" s="519"/>
      <c r="G18" s="502"/>
      <c r="H18" s="519"/>
      <c r="J18" s="519"/>
      <c r="O18" s="519"/>
      <c r="P18" s="515"/>
      <c r="Q18" s="515"/>
      <c r="S18" s="519"/>
      <c r="AG18" s="510"/>
      <c r="AH18" s="510"/>
    </row>
    <row r="19" spans="3:34" ht="20.25" customHeight="1">
      <c r="C19" s="327"/>
      <c r="D19" s="367" t="s">
        <v>180</v>
      </c>
      <c r="E19" s="359"/>
      <c r="F19" s="367" t="s">
        <v>125</v>
      </c>
      <c r="G19" s="351"/>
      <c r="H19" s="448">
        <v>6494</v>
      </c>
      <c r="I19" s="510"/>
      <c r="J19" s="452">
        <v>6218</v>
      </c>
      <c r="O19" s="514"/>
      <c r="P19" s="515"/>
      <c r="Q19" s="515"/>
      <c r="S19" s="515"/>
      <c r="AF19" s="520"/>
      <c r="AG19" s="520"/>
      <c r="AH19" s="520"/>
    </row>
    <row r="20" spans="3:34" ht="20.25" customHeight="1">
      <c r="C20" s="327"/>
      <c r="D20" s="305" t="s">
        <v>63</v>
      </c>
      <c r="E20" s="359"/>
      <c r="F20" s="305" t="s">
        <v>126</v>
      </c>
      <c r="G20" s="351"/>
      <c r="H20" s="448">
        <v>71</v>
      </c>
      <c r="I20" s="510"/>
      <c r="J20" s="452">
        <v>72</v>
      </c>
      <c r="O20" s="514"/>
      <c r="S20" s="515"/>
    </row>
    <row r="21" spans="3:34" ht="20.25" customHeight="1">
      <c r="C21" s="327"/>
      <c r="D21" s="365" t="s">
        <v>17</v>
      </c>
      <c r="E21" s="363"/>
      <c r="F21" s="365" t="s">
        <v>127</v>
      </c>
      <c r="G21" s="329"/>
      <c r="H21" s="509">
        <v>6565</v>
      </c>
      <c r="I21" s="510"/>
      <c r="J21" s="511">
        <v>6290</v>
      </c>
      <c r="O21" s="518"/>
      <c r="P21" s="515"/>
      <c r="Q21" s="515"/>
      <c r="S21" s="518"/>
      <c r="AF21" s="297"/>
      <c r="AG21" s="330"/>
      <c r="AH21" s="521"/>
    </row>
    <row r="22" spans="3:34" ht="20.25" customHeight="1">
      <c r="C22" s="327"/>
      <c r="D22" s="305" t="s">
        <v>167</v>
      </c>
      <c r="E22" s="359"/>
      <c r="F22" s="305" t="s">
        <v>128</v>
      </c>
      <c r="G22" s="351"/>
      <c r="H22" s="448">
        <v>1835</v>
      </c>
      <c r="I22" s="510"/>
      <c r="J22" s="452">
        <v>1630</v>
      </c>
      <c r="O22" s="514"/>
      <c r="P22" s="518"/>
      <c r="Q22" s="518"/>
      <c r="S22" s="515"/>
    </row>
    <row r="23" spans="3:34" ht="20.25" customHeight="1">
      <c r="C23" s="327"/>
      <c r="D23" s="306" t="s">
        <v>168</v>
      </c>
      <c r="E23" s="359"/>
      <c r="F23" s="306" t="s">
        <v>198</v>
      </c>
      <c r="G23" s="351"/>
      <c r="H23" s="448">
        <v>2799</v>
      </c>
      <c r="I23" s="510"/>
      <c r="J23" s="452">
        <v>3621</v>
      </c>
      <c r="O23" s="514"/>
      <c r="P23" s="515"/>
      <c r="Q23" s="515"/>
      <c r="S23" s="515"/>
      <c r="AG23" s="521"/>
      <c r="AH23" s="522"/>
    </row>
    <row r="24" spans="3:34" ht="20.25" customHeight="1">
      <c r="C24" s="327"/>
      <c r="D24" s="332" t="s">
        <v>113</v>
      </c>
      <c r="E24" s="363"/>
      <c r="F24" s="332" t="s">
        <v>129</v>
      </c>
      <c r="G24" s="329"/>
      <c r="H24" s="509">
        <v>4634</v>
      </c>
      <c r="I24" s="510"/>
      <c r="J24" s="511">
        <v>5251</v>
      </c>
      <c r="O24" s="518"/>
      <c r="P24" s="515"/>
      <c r="Q24" s="515"/>
      <c r="S24" s="518"/>
      <c r="AG24" s="521"/>
      <c r="AH24" s="522"/>
    </row>
    <row r="25" spans="3:34" ht="20.25" customHeight="1">
      <c r="C25" s="327"/>
      <c r="D25" s="306" t="s">
        <v>169</v>
      </c>
      <c r="E25" s="359"/>
      <c r="F25" s="306" t="s">
        <v>130</v>
      </c>
      <c r="G25" s="351"/>
      <c r="H25" s="448">
        <v>1907</v>
      </c>
      <c r="I25" s="510"/>
      <c r="J25" s="452">
        <v>1746</v>
      </c>
      <c r="O25" s="514"/>
      <c r="P25" s="515"/>
      <c r="Q25" s="515"/>
      <c r="S25" s="515"/>
      <c r="AG25" s="521"/>
      <c r="AH25" s="522"/>
    </row>
    <row r="26" spans="3:34" ht="20.25" customHeight="1">
      <c r="C26" s="327"/>
      <c r="D26" s="305" t="s">
        <v>170</v>
      </c>
      <c r="E26" s="359"/>
      <c r="F26" s="305" t="s">
        <v>199</v>
      </c>
      <c r="G26" s="351"/>
      <c r="H26" s="448">
        <v>741</v>
      </c>
      <c r="I26" s="510"/>
      <c r="J26" s="452">
        <v>441</v>
      </c>
      <c r="O26" s="514"/>
      <c r="P26" s="515"/>
      <c r="Q26" s="515"/>
      <c r="S26" s="515"/>
      <c r="AG26" s="521"/>
      <c r="AH26" s="522"/>
    </row>
    <row r="27" spans="3:34" ht="20.25" customHeight="1">
      <c r="C27" s="327"/>
      <c r="D27" s="517" t="s">
        <v>419</v>
      </c>
      <c r="E27" s="359"/>
      <c r="F27" s="306" t="s">
        <v>183</v>
      </c>
      <c r="G27" s="351"/>
      <c r="H27" s="824">
        <v>0</v>
      </c>
      <c r="I27" s="510"/>
      <c r="J27" s="452">
        <v>193</v>
      </c>
      <c r="O27" s="514"/>
      <c r="P27" s="515"/>
      <c r="Q27" s="515"/>
      <c r="S27" s="515"/>
      <c r="AG27" s="521"/>
      <c r="AH27" s="522"/>
    </row>
    <row r="28" spans="3:34" ht="20.25" customHeight="1">
      <c r="C28" s="327"/>
      <c r="D28" s="366" t="s">
        <v>114</v>
      </c>
      <c r="E28" s="363"/>
      <c r="F28" s="366" t="s">
        <v>131</v>
      </c>
      <c r="G28" s="329"/>
      <c r="H28" s="509">
        <v>2648</v>
      </c>
      <c r="I28" s="510"/>
      <c r="J28" s="511">
        <v>2380</v>
      </c>
      <c r="O28" s="518"/>
      <c r="P28" s="515"/>
      <c r="Q28" s="515"/>
      <c r="S28" s="518"/>
      <c r="AH28" s="522"/>
    </row>
    <row r="29" spans="3:34" ht="20.25" customHeight="1">
      <c r="C29" s="327"/>
      <c r="D29" s="366" t="s">
        <v>362</v>
      </c>
      <c r="E29" s="363"/>
      <c r="F29" s="366"/>
      <c r="G29" s="329"/>
      <c r="H29" s="509">
        <v>7282</v>
      </c>
      <c r="I29" s="510"/>
      <c r="J29" s="511">
        <v>7631</v>
      </c>
      <c r="O29" s="518"/>
      <c r="P29" s="515"/>
      <c r="Q29" s="515"/>
      <c r="S29" s="518"/>
      <c r="AH29" s="522"/>
    </row>
    <row r="30" spans="3:34" ht="20.25" customHeight="1">
      <c r="C30" s="327"/>
      <c r="D30" s="366" t="s">
        <v>19</v>
      </c>
      <c r="E30" s="363"/>
      <c r="F30" s="366" t="s">
        <v>132</v>
      </c>
      <c r="G30" s="329"/>
      <c r="H30" s="509">
        <v>13847</v>
      </c>
      <c r="I30" s="510"/>
      <c r="J30" s="511">
        <v>13921</v>
      </c>
      <c r="L30" s="523"/>
      <c r="O30" s="518"/>
      <c r="P30" s="518"/>
      <c r="Q30" s="518"/>
      <c r="S30" s="518"/>
      <c r="AH30" s="522"/>
    </row>
    <row r="31" spans="3:34" ht="20.25" customHeight="1">
      <c r="C31" s="502"/>
      <c r="D31" s="519"/>
      <c r="F31" s="519"/>
      <c r="G31" s="502"/>
      <c r="H31" s="524"/>
      <c r="J31" s="519"/>
      <c r="L31" s="523"/>
      <c r="O31" s="519"/>
      <c r="P31" s="518"/>
      <c r="Q31" s="518"/>
      <c r="S31" s="519"/>
      <c r="AH31" s="522"/>
    </row>
    <row r="32" spans="3:34" ht="36" customHeight="1">
      <c r="C32" s="327"/>
      <c r="D32" s="868" t="s">
        <v>408</v>
      </c>
      <c r="E32" s="869"/>
      <c r="F32" s="869"/>
      <c r="G32" s="869"/>
      <c r="H32" s="869"/>
      <c r="I32" s="869"/>
      <c r="J32" s="869"/>
      <c r="K32" s="869"/>
      <c r="L32" s="869"/>
      <c r="O32" s="579"/>
      <c r="P32" s="513"/>
      <c r="Q32" s="513"/>
      <c r="S32" s="579"/>
    </row>
    <row r="33" spans="3:37" ht="20.25" customHeight="1">
      <c r="AH33" s="522"/>
    </row>
    <row r="34" spans="3:37" ht="20.25" customHeight="1">
      <c r="D34" s="443" t="s">
        <v>27</v>
      </c>
      <c r="E34" s="444"/>
      <c r="F34" s="443" t="s">
        <v>133</v>
      </c>
      <c r="G34" s="443"/>
      <c r="H34" s="444"/>
      <c r="I34" s="444"/>
      <c r="J34" s="443"/>
      <c r="K34" s="444"/>
      <c r="L34" s="818"/>
      <c r="M34" s="354"/>
      <c r="N34" s="503"/>
      <c r="O34" s="504"/>
      <c r="P34" s="318"/>
      <c r="Q34" s="358"/>
      <c r="AH34" s="522"/>
    </row>
    <row r="35" spans="3:37" ht="20.25" customHeight="1">
      <c r="D35" s="507"/>
      <c r="E35" s="505"/>
      <c r="F35" s="507"/>
      <c r="G35" s="507"/>
      <c r="H35" s="505"/>
      <c r="I35" s="505"/>
      <c r="J35" s="507"/>
      <c r="K35" s="505"/>
      <c r="L35" s="317"/>
      <c r="M35" s="354"/>
      <c r="N35" s="503"/>
      <c r="O35" s="504"/>
      <c r="P35" s="318"/>
      <c r="Q35" s="358"/>
      <c r="AH35" s="522"/>
    </row>
    <row r="36" spans="3:37" ht="20.25" customHeight="1">
      <c r="D36" s="319"/>
      <c r="F36" s="502"/>
      <c r="G36" s="502"/>
      <c r="H36" s="436"/>
      <c r="I36" s="422"/>
      <c r="L36" s="502"/>
      <c r="N36" s="502"/>
      <c r="O36" s="321"/>
      <c r="P36" s="322"/>
      <c r="Q36" s="322"/>
      <c r="S36" s="321"/>
      <c r="AH36" s="522"/>
    </row>
    <row r="37" spans="3:37" ht="20.25" customHeight="1">
      <c r="C37" s="323"/>
      <c r="D37" s="252" t="s">
        <v>0</v>
      </c>
      <c r="E37" s="316"/>
      <c r="F37" s="316" t="s">
        <v>118</v>
      </c>
      <c r="G37" s="316"/>
      <c r="H37" s="292">
        <v>2019</v>
      </c>
      <c r="J37" s="349">
        <v>2018</v>
      </c>
      <c r="L37" s="502"/>
      <c r="N37" s="502"/>
      <c r="P37" s="502"/>
      <c r="S37" s="347"/>
      <c r="Z37" s="527"/>
      <c r="AA37" s="527"/>
      <c r="AD37" s="528"/>
      <c r="AE37" s="528"/>
      <c r="AF37" s="528"/>
      <c r="AG37" s="528"/>
      <c r="AH37" s="522"/>
      <c r="AJ37" s="529"/>
    </row>
    <row r="38" spans="3:37" ht="20.25" customHeight="1" thickBot="1">
      <c r="C38" s="323"/>
      <c r="D38" s="300"/>
      <c r="E38" s="301"/>
      <c r="F38" s="300"/>
      <c r="G38" s="301"/>
      <c r="H38" s="302"/>
      <c r="I38" s="316"/>
      <c r="J38" s="300"/>
      <c r="L38" s="502"/>
      <c r="N38" s="502"/>
      <c r="P38" s="502"/>
      <c r="S38" s="347"/>
      <c r="Z38" s="527"/>
      <c r="AA38" s="527"/>
      <c r="AD38" s="528"/>
      <c r="AE38" s="528"/>
      <c r="AF38" s="528"/>
      <c r="AG38" s="528"/>
      <c r="AH38" s="522"/>
      <c r="AJ38" s="529"/>
    </row>
    <row r="39" spans="3:37" ht="20.25" customHeight="1">
      <c r="C39" s="323"/>
      <c r="D39" s="303"/>
      <c r="E39" s="303"/>
      <c r="F39" s="303"/>
      <c r="G39" s="303"/>
      <c r="H39" s="446"/>
      <c r="I39" s="316"/>
      <c r="J39" s="297"/>
      <c r="L39" s="502"/>
      <c r="N39" s="502"/>
      <c r="P39" s="502"/>
      <c r="S39" s="347"/>
      <c r="Z39" s="527"/>
      <c r="AA39" s="527"/>
      <c r="AD39" s="528"/>
      <c r="AE39" s="528"/>
      <c r="AF39" s="528"/>
      <c r="AG39" s="528"/>
      <c r="AH39" s="522"/>
      <c r="AJ39" s="529"/>
    </row>
    <row r="40" spans="3:37" ht="20.25" customHeight="1">
      <c r="C40" s="324"/>
      <c r="D40" s="370" t="s">
        <v>15</v>
      </c>
      <c r="E40" s="530"/>
      <c r="F40" s="370" t="s">
        <v>134</v>
      </c>
      <c r="G40" s="513"/>
      <c r="H40" s="509">
        <v>5920</v>
      </c>
      <c r="I40" s="530"/>
      <c r="J40" s="531">
        <v>5542</v>
      </c>
      <c r="O40" s="532"/>
      <c r="P40" s="331"/>
      <c r="Q40" s="331"/>
      <c r="S40" s="518"/>
      <c r="Y40" s="527"/>
      <c r="Z40" s="527"/>
      <c r="AA40" s="533"/>
      <c r="AD40" s="528"/>
      <c r="AF40" s="528"/>
      <c r="AG40" s="528"/>
      <c r="AH40" s="522"/>
      <c r="AJ40" s="529"/>
    </row>
    <row r="41" spans="3:37" ht="20.25" customHeight="1">
      <c r="C41" s="502"/>
      <c r="D41" s="534" t="s">
        <v>271</v>
      </c>
      <c r="F41" s="534" t="s">
        <v>282</v>
      </c>
      <c r="G41" s="502"/>
      <c r="H41" s="455">
        <v>-3665</v>
      </c>
      <c r="J41" s="535">
        <v>-3449</v>
      </c>
      <c r="O41" s="514"/>
      <c r="P41" s="518"/>
      <c r="Q41" s="518"/>
      <c r="S41" s="515"/>
      <c r="Y41" s="533"/>
      <c r="Z41" s="502"/>
      <c r="AA41" s="502"/>
      <c r="AH41" s="522"/>
      <c r="AI41" s="536"/>
      <c r="AK41" s="537"/>
    </row>
    <row r="42" spans="3:37" ht="20.25" customHeight="1">
      <c r="C42" s="502"/>
      <c r="D42" s="538" t="s">
        <v>14</v>
      </c>
      <c r="E42" s="510"/>
      <c r="F42" s="538" t="s">
        <v>135</v>
      </c>
      <c r="G42" s="510"/>
      <c r="H42" s="539">
        <v>2255</v>
      </c>
      <c r="I42" s="510"/>
      <c r="J42" s="540">
        <v>2093</v>
      </c>
      <c r="O42" s="518"/>
      <c r="P42" s="518"/>
      <c r="Q42" s="518"/>
      <c r="S42" s="518"/>
      <c r="Y42" s="502"/>
      <c r="Z42" s="541"/>
      <c r="AA42" s="542"/>
      <c r="AE42" s="543"/>
      <c r="AF42" s="528"/>
      <c r="AG42" s="528"/>
      <c r="AH42" s="543"/>
      <c r="AJ42" s="529"/>
    </row>
    <row r="43" spans="3:37" ht="20.25" customHeight="1">
      <c r="C43" s="327"/>
      <c r="D43" s="544" t="s">
        <v>243</v>
      </c>
      <c r="E43" s="530"/>
      <c r="F43" s="544" t="s">
        <v>283</v>
      </c>
      <c r="G43" s="516"/>
      <c r="H43" s="455">
        <v>-1283</v>
      </c>
      <c r="I43" s="530"/>
      <c r="J43" s="535">
        <v>-1251</v>
      </c>
      <c r="O43" s="514"/>
      <c r="P43" s="518"/>
      <c r="Q43" s="518"/>
      <c r="S43" s="515"/>
      <c r="Y43" s="545"/>
      <c r="Z43" s="541"/>
      <c r="AA43" s="542"/>
    </row>
    <row r="44" spans="3:37" ht="20.25" hidden="1" customHeight="1" outlineLevel="1">
      <c r="C44" s="327"/>
      <c r="D44" s="546" t="s">
        <v>95</v>
      </c>
      <c r="E44" s="547"/>
      <c r="F44" s="546" t="s">
        <v>95</v>
      </c>
      <c r="G44" s="513"/>
      <c r="H44" s="539">
        <v>972</v>
      </c>
      <c r="I44" s="547"/>
      <c r="J44" s="540">
        <v>842</v>
      </c>
      <c r="O44" s="518"/>
      <c r="P44" s="518"/>
      <c r="Q44" s="518"/>
      <c r="S44" s="518"/>
      <c r="Y44" s="545"/>
      <c r="Z44" s="541"/>
      <c r="AA44" s="542"/>
    </row>
    <row r="45" spans="3:37" ht="20.25" hidden="1" customHeight="1" outlineLevel="1">
      <c r="C45" s="327"/>
      <c r="D45" s="371" t="s">
        <v>279</v>
      </c>
      <c r="E45" s="548"/>
      <c r="F45" s="371" t="s">
        <v>284</v>
      </c>
      <c r="G45" s="549"/>
      <c r="H45" s="550"/>
      <c r="I45" s="551"/>
      <c r="J45" s="552"/>
      <c r="O45" s="515"/>
      <c r="P45" s="518"/>
      <c r="Q45" s="518"/>
      <c r="S45" s="515"/>
      <c r="Y45" s="545"/>
      <c r="Z45" s="541"/>
      <c r="AA45" s="542"/>
    </row>
    <row r="46" spans="3:37" ht="20.25" hidden="1" customHeight="1" outlineLevel="1">
      <c r="C46" s="327"/>
      <c r="D46" s="553" t="s">
        <v>280</v>
      </c>
      <c r="E46" s="551"/>
      <c r="F46" s="553" t="s">
        <v>280</v>
      </c>
      <c r="G46" s="554"/>
      <c r="H46" s="550">
        <v>0</v>
      </c>
      <c r="I46" s="551"/>
      <c r="J46" s="552">
        <v>0</v>
      </c>
      <c r="O46" s="515"/>
      <c r="P46" s="518"/>
      <c r="Q46" s="518"/>
      <c r="S46" s="515"/>
      <c r="Y46" s="545"/>
      <c r="Z46" s="541"/>
      <c r="AA46" s="542"/>
    </row>
    <row r="47" spans="3:37" ht="20.25" hidden="1" customHeight="1" outlineLevel="1">
      <c r="C47" s="327"/>
      <c r="D47" s="553" t="s">
        <v>281</v>
      </c>
      <c r="E47" s="551"/>
      <c r="F47" s="553" t="s">
        <v>281</v>
      </c>
      <c r="G47" s="554"/>
      <c r="H47" s="550">
        <v>0</v>
      </c>
      <c r="I47" s="551"/>
      <c r="J47" s="552">
        <v>0</v>
      </c>
      <c r="O47" s="515"/>
      <c r="P47" s="518"/>
      <c r="Q47" s="518"/>
      <c r="S47" s="515"/>
      <c r="Y47" s="545"/>
    </row>
    <row r="48" spans="3:37" ht="20.25" customHeight="1" collapsed="1">
      <c r="C48" s="327"/>
      <c r="D48" s="546" t="s">
        <v>358</v>
      </c>
      <c r="E48" s="547"/>
      <c r="F48" s="546" t="s">
        <v>136</v>
      </c>
      <c r="G48" s="513"/>
      <c r="H48" s="539">
        <v>972</v>
      </c>
      <c r="I48" s="547"/>
      <c r="J48" s="540">
        <v>842</v>
      </c>
      <c r="O48" s="518"/>
      <c r="P48" s="518"/>
      <c r="Q48" s="518"/>
      <c r="S48" s="518"/>
    </row>
    <row r="49" spans="3:35" ht="20.25" customHeight="1">
      <c r="C49" s="327"/>
      <c r="D49" s="409" t="s">
        <v>363</v>
      </c>
      <c r="E49" s="547"/>
      <c r="F49" s="372" t="s">
        <v>285</v>
      </c>
      <c r="G49" s="516"/>
      <c r="H49" s="455">
        <v>-120</v>
      </c>
      <c r="I49" s="547"/>
      <c r="J49" s="535">
        <v>-34</v>
      </c>
      <c r="O49" s="514"/>
      <c r="P49" s="518"/>
      <c r="Q49" s="518"/>
      <c r="S49" s="515"/>
    </row>
    <row r="50" spans="3:35" ht="21" customHeight="1">
      <c r="C50" s="327"/>
      <c r="D50" s="409" t="s">
        <v>420</v>
      </c>
      <c r="E50" s="547"/>
      <c r="F50" s="372" t="s">
        <v>171</v>
      </c>
      <c r="G50" s="305"/>
      <c r="H50" s="455">
        <v>-3</v>
      </c>
      <c r="I50" s="547"/>
      <c r="J50" s="535">
        <v>-1</v>
      </c>
      <c r="O50" s="514"/>
      <c r="P50" s="518"/>
      <c r="Q50" s="518"/>
      <c r="S50" s="515"/>
    </row>
    <row r="51" spans="3:35" s="555" customFormat="1" ht="20.25" hidden="1" customHeight="1" outlineLevel="1">
      <c r="C51" s="418"/>
      <c r="D51" s="517" t="s">
        <v>221</v>
      </c>
      <c r="E51" s="551"/>
      <c r="F51" s="553" t="s">
        <v>286</v>
      </c>
      <c r="G51" s="554"/>
      <c r="H51" s="550">
        <v>0</v>
      </c>
      <c r="I51" s="551"/>
      <c r="J51" s="552">
        <v>0</v>
      </c>
      <c r="K51" s="522"/>
      <c r="M51" s="522"/>
      <c r="O51" s="556"/>
      <c r="P51" s="557"/>
      <c r="Q51" s="557"/>
      <c r="S51" s="556"/>
      <c r="U51" s="522"/>
      <c r="W51" s="522"/>
      <c r="AC51" s="522"/>
      <c r="AD51" s="522"/>
      <c r="AE51" s="522"/>
      <c r="AF51" s="522"/>
      <c r="AG51" s="522"/>
      <c r="AH51" s="522"/>
      <c r="AI51" s="522"/>
    </row>
    <row r="52" spans="3:35" ht="20.25" customHeight="1" collapsed="1">
      <c r="C52" s="327"/>
      <c r="D52" s="373" t="s">
        <v>21</v>
      </c>
      <c r="E52" s="547"/>
      <c r="F52" s="373" t="s">
        <v>137</v>
      </c>
      <c r="G52" s="332"/>
      <c r="H52" s="558">
        <v>849</v>
      </c>
      <c r="I52" s="547"/>
      <c r="J52" s="540">
        <v>807</v>
      </c>
      <c r="O52" s="518"/>
      <c r="P52" s="518"/>
      <c r="Q52" s="518"/>
      <c r="S52" s="518"/>
    </row>
    <row r="53" spans="3:35" ht="20.25" customHeight="1">
      <c r="C53" s="502"/>
      <c r="D53" s="517" t="s">
        <v>116</v>
      </c>
      <c r="E53" s="530"/>
      <c r="F53" s="544" t="s">
        <v>287</v>
      </c>
      <c r="G53" s="516"/>
      <c r="H53" s="455">
        <v>-86</v>
      </c>
      <c r="I53" s="530"/>
      <c r="J53" s="535">
        <v>-148</v>
      </c>
      <c r="O53" s="514"/>
      <c r="S53" s="515"/>
      <c r="T53" s="333"/>
      <c r="U53" s="361"/>
    </row>
    <row r="54" spans="3:35" ht="20.25" customHeight="1">
      <c r="C54" s="502"/>
      <c r="D54" s="546" t="s">
        <v>200</v>
      </c>
      <c r="E54" s="530"/>
      <c r="F54" s="546" t="s">
        <v>201</v>
      </c>
      <c r="G54" s="513"/>
      <c r="H54" s="539">
        <v>763</v>
      </c>
      <c r="I54" s="530"/>
      <c r="J54" s="540">
        <v>659</v>
      </c>
      <c r="O54" s="518"/>
      <c r="P54" s="515"/>
      <c r="Q54" s="515"/>
      <c r="S54" s="518"/>
    </row>
    <row r="55" spans="3:35" ht="20.25" customHeight="1">
      <c r="C55" s="502"/>
      <c r="D55" s="517" t="s">
        <v>395</v>
      </c>
      <c r="E55" s="530"/>
      <c r="F55" s="544" t="s">
        <v>288</v>
      </c>
      <c r="G55" s="516"/>
      <c r="H55" s="559">
        <v>-117</v>
      </c>
      <c r="I55" s="530"/>
      <c r="J55" s="560">
        <v>-96</v>
      </c>
      <c r="O55" s="515"/>
      <c r="P55" s="518"/>
      <c r="Q55" s="518"/>
      <c r="S55" s="515"/>
    </row>
    <row r="56" spans="3:35" ht="20.25" customHeight="1">
      <c r="C56" s="327"/>
      <c r="D56" s="546" t="s">
        <v>20</v>
      </c>
      <c r="E56" s="547"/>
      <c r="F56" s="546" t="s">
        <v>141</v>
      </c>
      <c r="G56" s="513"/>
      <c r="H56" s="539">
        <v>646</v>
      </c>
      <c r="I56" s="547"/>
      <c r="J56" s="540">
        <v>563</v>
      </c>
      <c r="O56" s="518"/>
      <c r="P56" s="518"/>
      <c r="Q56" s="518"/>
      <c r="S56" s="518"/>
    </row>
    <row r="57" spans="3:35" ht="20.25" customHeight="1">
      <c r="C57" s="327"/>
      <c r="D57" s="523"/>
      <c r="H57" s="561"/>
      <c r="J57" s="562"/>
      <c r="O57" s="562"/>
      <c r="P57" s="515"/>
      <c r="Q57" s="515"/>
      <c r="S57" s="515"/>
    </row>
    <row r="58" spans="3:35" ht="20.25" customHeight="1">
      <c r="C58" s="327"/>
      <c r="D58" s="510" t="s">
        <v>222</v>
      </c>
      <c r="F58" s="510" t="s">
        <v>139</v>
      </c>
      <c r="G58" s="510"/>
      <c r="H58" s="563"/>
      <c r="J58" s="515"/>
      <c r="O58" s="515"/>
      <c r="P58" s="515"/>
      <c r="Q58" s="515"/>
      <c r="S58" s="515"/>
    </row>
    <row r="59" spans="3:35" ht="20.25" customHeight="1">
      <c r="C59" s="327"/>
      <c r="D59" s="374" t="s">
        <v>187</v>
      </c>
      <c r="E59" s="547"/>
      <c r="F59" s="374" t="s">
        <v>140</v>
      </c>
      <c r="G59" s="516"/>
      <c r="H59" s="564">
        <v>645</v>
      </c>
      <c r="I59" s="547"/>
      <c r="J59" s="565">
        <v>559</v>
      </c>
      <c r="O59" s="515"/>
      <c r="P59" s="334"/>
      <c r="Q59" s="334"/>
      <c r="S59" s="515"/>
    </row>
    <row r="60" spans="3:35" ht="20.25" customHeight="1">
      <c r="C60" s="327"/>
      <c r="D60" s="375" t="s">
        <v>63</v>
      </c>
      <c r="F60" s="375" t="s">
        <v>126</v>
      </c>
      <c r="G60" s="502"/>
      <c r="H60" s="455">
        <v>1</v>
      </c>
      <c r="J60" s="535">
        <v>4</v>
      </c>
      <c r="O60" s="514"/>
      <c r="P60" s="334"/>
      <c r="Q60" s="334"/>
      <c r="S60" s="514"/>
    </row>
    <row r="61" spans="3:35" ht="20.25" customHeight="1">
      <c r="C61" s="327"/>
      <c r="D61" s="546" t="s">
        <v>20</v>
      </c>
      <c r="E61" s="547"/>
      <c r="F61" s="546" t="s">
        <v>141</v>
      </c>
      <c r="G61" s="513"/>
      <c r="H61" s="539">
        <v>646</v>
      </c>
      <c r="I61" s="547"/>
      <c r="J61" s="540">
        <v>563</v>
      </c>
      <c r="O61" s="518"/>
      <c r="P61" s="331"/>
      <c r="Q61" s="331"/>
      <c r="S61" s="518"/>
      <c r="Y61" s="566"/>
    </row>
    <row r="62" spans="3:35" ht="20.25" customHeight="1">
      <c r="C62" s="327"/>
      <c r="D62" s="502"/>
      <c r="F62" s="502"/>
      <c r="G62" s="502"/>
      <c r="H62" s="567"/>
      <c r="J62" s="502"/>
      <c r="P62" s="516"/>
      <c r="Q62" s="516"/>
    </row>
    <row r="63" spans="3:35" ht="20.25" customHeight="1">
      <c r="C63" s="327"/>
      <c r="D63" s="502"/>
      <c r="F63" s="502"/>
      <c r="G63" s="502"/>
      <c r="H63" s="502"/>
      <c r="P63" s="516"/>
      <c r="Q63" s="516"/>
    </row>
    <row r="64" spans="3:35" ht="29">
      <c r="C64" s="327"/>
      <c r="D64" s="627" t="s">
        <v>265</v>
      </c>
      <c r="F64" s="510"/>
      <c r="G64" s="502"/>
      <c r="H64" s="277"/>
      <c r="P64" s="516"/>
      <c r="Q64" s="516"/>
    </row>
    <row r="65" spans="3:19" ht="20.25" customHeight="1">
      <c r="C65" s="568"/>
      <c r="D65" s="569" t="s">
        <v>25</v>
      </c>
      <c r="E65" s="530"/>
      <c r="F65" s="569" t="s">
        <v>142</v>
      </c>
      <c r="H65" s="570">
        <v>10.28</v>
      </c>
      <c r="I65" s="530"/>
      <c r="J65" s="571">
        <v>8.8000000000000007</v>
      </c>
      <c r="O65" s="541"/>
      <c r="P65" s="572"/>
      <c r="Q65" s="541"/>
      <c r="S65" s="541"/>
    </row>
    <row r="66" spans="3:19" ht="20.25" customHeight="1">
      <c r="C66" s="327"/>
      <c r="D66" s="573" t="s">
        <v>26</v>
      </c>
      <c r="E66" s="547"/>
      <c r="F66" s="573" t="s">
        <v>143</v>
      </c>
      <c r="G66" s="530"/>
      <c r="H66" s="574">
        <v>10.220000000000001</v>
      </c>
      <c r="I66" s="547"/>
      <c r="J66" s="575">
        <v>8.77</v>
      </c>
      <c r="O66" s="541"/>
      <c r="P66" s="572"/>
      <c r="Q66" s="541"/>
      <c r="S66" s="541"/>
    </row>
    <row r="67" spans="3:19" ht="20.25" customHeight="1">
      <c r="C67" s="327"/>
      <c r="D67" s="502"/>
      <c r="F67" s="502"/>
      <c r="G67" s="502"/>
      <c r="H67" s="567"/>
      <c r="P67" s="516"/>
      <c r="Q67" s="516"/>
    </row>
    <row r="68" spans="3:19" ht="20.25" customHeight="1">
      <c r="C68" s="327"/>
      <c r="D68" s="627" t="s">
        <v>266</v>
      </c>
      <c r="F68" s="510"/>
      <c r="G68" s="502"/>
      <c r="H68" s="567"/>
      <c r="P68" s="516"/>
      <c r="Q68" s="516"/>
    </row>
    <row r="69" spans="3:19" ht="20.25" customHeight="1">
      <c r="C69" s="568"/>
      <c r="D69" s="569" t="s">
        <v>25</v>
      </c>
      <c r="E69" s="530"/>
      <c r="F69" s="569" t="s">
        <v>142</v>
      </c>
      <c r="H69" s="570">
        <v>8.6999999999999993</v>
      </c>
      <c r="I69" s="530"/>
      <c r="J69" s="571">
        <v>7.51</v>
      </c>
      <c r="O69" s="541"/>
      <c r="P69" s="572"/>
      <c r="Q69" s="541"/>
      <c r="S69" s="541"/>
    </row>
    <row r="70" spans="3:19" ht="20.25" customHeight="1">
      <c r="C70" s="327"/>
      <c r="D70" s="573" t="s">
        <v>26</v>
      </c>
      <c r="E70" s="547"/>
      <c r="F70" s="573" t="s">
        <v>143</v>
      </c>
      <c r="G70" s="530"/>
      <c r="H70" s="574">
        <v>8.65</v>
      </c>
      <c r="I70" s="547"/>
      <c r="J70" s="575">
        <v>7.48</v>
      </c>
      <c r="O70" s="541"/>
      <c r="P70" s="572"/>
      <c r="Q70" s="541"/>
      <c r="S70" s="541"/>
    </row>
    <row r="71" spans="3:19" ht="20.25" customHeight="1">
      <c r="C71" s="327"/>
      <c r="D71" s="513"/>
      <c r="E71" s="576"/>
      <c r="F71" s="530" t="s">
        <v>144</v>
      </c>
      <c r="G71" s="530"/>
      <c r="H71" s="577"/>
      <c r="I71" s="547"/>
      <c r="J71" s="578"/>
      <c r="O71" s="579"/>
      <c r="P71" s="513"/>
      <c r="Q71" s="513"/>
      <c r="S71" s="579"/>
    </row>
    <row r="72" spans="3:19" ht="20.25" customHeight="1">
      <c r="C72" s="327"/>
      <c r="D72" s="513"/>
      <c r="E72" s="525"/>
      <c r="F72" s="530"/>
      <c r="G72" s="530"/>
      <c r="H72" s="578"/>
      <c r="I72" s="547"/>
      <c r="J72" s="578"/>
      <c r="O72" s="579"/>
      <c r="P72" s="513"/>
      <c r="Q72" s="513"/>
      <c r="S72" s="579"/>
    </row>
    <row r="73" spans="3:19" ht="34.75" customHeight="1">
      <c r="C73" s="327"/>
      <c r="D73" s="870" t="s">
        <v>410</v>
      </c>
      <c r="E73" s="870"/>
      <c r="F73" s="870"/>
      <c r="G73" s="870"/>
      <c r="H73" s="870"/>
      <c r="I73" s="870"/>
      <c r="J73" s="870"/>
      <c r="K73" s="870"/>
      <c r="L73" s="870"/>
      <c r="O73" s="579"/>
      <c r="P73" s="513"/>
      <c r="Q73" s="513"/>
      <c r="S73" s="579"/>
    </row>
    <row r="74" spans="3:19" ht="20.25" customHeight="1">
      <c r="C74" s="327"/>
      <c r="D74" s="513"/>
      <c r="E74" s="525"/>
      <c r="F74" s="526"/>
      <c r="G74" s="526"/>
      <c r="H74" s="578"/>
      <c r="I74" s="525"/>
      <c r="J74" s="578"/>
      <c r="O74" s="579"/>
      <c r="P74" s="513"/>
      <c r="Q74" s="513"/>
      <c r="S74" s="579"/>
    </row>
    <row r="76" spans="3:19" ht="18.5">
      <c r="C76" s="327"/>
      <c r="D76" s="443" t="s">
        <v>68</v>
      </c>
      <c r="E76" s="580"/>
      <c r="F76" s="581" t="s">
        <v>145</v>
      </c>
      <c r="G76" s="443"/>
      <c r="H76" s="444"/>
      <c r="I76" s="444"/>
      <c r="J76" s="443"/>
      <c r="K76" s="444"/>
      <c r="L76" s="818"/>
      <c r="M76" s="354"/>
      <c r="N76" s="503"/>
      <c r="O76" s="504"/>
      <c r="P76" s="318"/>
      <c r="Q76" s="358"/>
    </row>
    <row r="77" spans="3:19" ht="20.25" customHeight="1">
      <c r="C77" s="327"/>
      <c r="D77" s="582"/>
      <c r="E77" s="583"/>
      <c r="F77" s="582"/>
      <c r="G77" s="507"/>
      <c r="H77" s="505"/>
      <c r="I77" s="505"/>
      <c r="J77" s="507"/>
      <c r="K77" s="505"/>
      <c r="L77" s="317"/>
      <c r="M77" s="354"/>
      <c r="N77" s="503"/>
      <c r="O77" s="504"/>
      <c r="P77" s="318"/>
      <c r="Q77" s="358"/>
    </row>
    <row r="78" spans="3:19" ht="20.25" customHeight="1">
      <c r="C78" s="327"/>
      <c r="D78" s="319"/>
      <c r="F78" s="502"/>
      <c r="G78" s="502"/>
      <c r="H78" s="436"/>
      <c r="I78" s="422"/>
      <c r="O78" s="321"/>
      <c r="P78" s="322"/>
      <c r="Q78" s="322"/>
      <c r="S78" s="321"/>
    </row>
    <row r="79" spans="3:19" ht="20.25" customHeight="1">
      <c r="C79" s="323"/>
      <c r="D79" s="252" t="s">
        <v>0</v>
      </c>
      <c r="E79" s="316"/>
      <c r="F79" s="316" t="s">
        <v>118</v>
      </c>
      <c r="G79" s="316"/>
      <c r="H79" s="292">
        <v>2019</v>
      </c>
      <c r="J79" s="349">
        <v>2018</v>
      </c>
      <c r="O79" s="321"/>
      <c r="P79" s="322"/>
      <c r="Q79" s="322"/>
      <c r="S79" s="347"/>
    </row>
    <row r="80" spans="3:19" ht="20.25" customHeight="1" thickBot="1">
      <c r="C80" s="323"/>
      <c r="D80" s="300"/>
      <c r="E80" s="301"/>
      <c r="F80" s="300"/>
      <c r="G80" s="301"/>
      <c r="H80" s="302"/>
      <c r="I80" s="316"/>
      <c r="J80" s="300"/>
      <c r="O80" s="321"/>
      <c r="P80" s="322"/>
      <c r="Q80" s="322"/>
      <c r="S80" s="347"/>
    </row>
    <row r="81" spans="3:21" ht="20.25" customHeight="1">
      <c r="C81" s="323"/>
      <c r="D81" s="303"/>
      <c r="E81" s="303"/>
      <c r="F81" s="303"/>
      <c r="G81" s="303"/>
      <c r="H81" s="446"/>
      <c r="I81" s="316"/>
      <c r="J81" s="297"/>
      <c r="O81" s="321"/>
      <c r="P81" s="322"/>
      <c r="Q81" s="322"/>
      <c r="S81" s="347"/>
    </row>
    <row r="82" spans="3:21" ht="20.25" customHeight="1">
      <c r="C82" s="327"/>
      <c r="D82" s="584" t="s">
        <v>20</v>
      </c>
      <c r="E82" s="530"/>
      <c r="F82" s="584" t="s">
        <v>141</v>
      </c>
      <c r="G82" s="513"/>
      <c r="H82" s="558">
        <v>646</v>
      </c>
      <c r="I82" s="530"/>
      <c r="J82" s="585">
        <v>563</v>
      </c>
      <c r="O82" s="518"/>
      <c r="P82" s="518"/>
      <c r="Q82" s="518"/>
      <c r="S82" s="518"/>
    </row>
    <row r="83" spans="3:21" ht="20.25" customHeight="1">
      <c r="C83" s="327"/>
      <c r="D83" s="513"/>
      <c r="E83" s="530"/>
      <c r="F83" s="513"/>
      <c r="G83" s="513"/>
      <c r="H83" s="586"/>
      <c r="I83" s="530"/>
      <c r="J83" s="518"/>
      <c r="O83" s="518"/>
      <c r="P83" s="518"/>
      <c r="Q83" s="518"/>
      <c r="S83" s="518"/>
    </row>
    <row r="84" spans="3:21" ht="20.25" customHeight="1">
      <c r="C84" s="327"/>
      <c r="D84" s="513" t="s">
        <v>264</v>
      </c>
      <c r="E84" s="530"/>
      <c r="F84" s="513" t="s">
        <v>202</v>
      </c>
      <c r="G84" s="513"/>
      <c r="H84" s="587"/>
      <c r="I84" s="530"/>
      <c r="J84" s="519"/>
      <c r="O84" s="519"/>
      <c r="P84" s="515"/>
      <c r="Q84" s="515"/>
      <c r="S84" s="519"/>
    </row>
    <row r="85" spans="3:21" ht="20.25" customHeight="1">
      <c r="C85" s="327"/>
      <c r="D85" s="513"/>
      <c r="E85" s="530"/>
      <c r="F85" s="513"/>
      <c r="G85" s="513"/>
      <c r="H85" s="587"/>
      <c r="I85" s="530"/>
      <c r="J85" s="519"/>
      <c r="O85" s="519"/>
      <c r="P85" s="515"/>
      <c r="Q85" s="515"/>
      <c r="S85" s="519"/>
    </row>
    <row r="86" spans="3:21" ht="20.25" customHeight="1">
      <c r="C86" s="327"/>
      <c r="D86" s="513" t="s">
        <v>267</v>
      </c>
      <c r="E86" s="530"/>
      <c r="F86" s="513" t="s">
        <v>146</v>
      </c>
      <c r="G86" s="513"/>
      <c r="H86" s="587"/>
      <c r="I86" s="530"/>
      <c r="J86" s="519"/>
      <c r="O86" s="519"/>
      <c r="P86" s="515"/>
      <c r="Q86" s="515"/>
      <c r="S86" s="519"/>
    </row>
    <row r="87" spans="3:21" ht="20.25" customHeight="1">
      <c r="C87" s="327"/>
      <c r="D87" s="887" t="s">
        <v>109</v>
      </c>
      <c r="E87" s="530"/>
      <c r="F87" s="887" t="s">
        <v>147</v>
      </c>
      <c r="G87" s="305"/>
      <c r="H87" s="564">
        <v>-43</v>
      </c>
      <c r="I87" s="530"/>
      <c r="J87" s="565">
        <v>7</v>
      </c>
      <c r="O87" s="515"/>
      <c r="P87" s="515"/>
      <c r="Q87" s="515"/>
      <c r="S87" s="515"/>
    </row>
    <row r="88" spans="3:21" ht="20.25" customHeight="1">
      <c r="C88" s="327"/>
      <c r="D88" s="544" t="s">
        <v>110</v>
      </c>
      <c r="E88" s="530"/>
      <c r="F88" s="544" t="s">
        <v>148</v>
      </c>
      <c r="G88" s="305"/>
      <c r="H88" s="559">
        <v>7</v>
      </c>
      <c r="I88" s="530"/>
      <c r="J88" s="560">
        <v>-1</v>
      </c>
      <c r="O88" s="515"/>
      <c r="P88" s="515"/>
      <c r="Q88" s="515"/>
      <c r="S88" s="515"/>
    </row>
    <row r="89" spans="3:21" ht="20.25" customHeight="1">
      <c r="C89" s="327"/>
      <c r="D89" s="513"/>
      <c r="E89" s="530"/>
      <c r="F89" s="513"/>
      <c r="G89" s="513"/>
      <c r="H89" s="590">
        <v>-36</v>
      </c>
      <c r="I89" s="530"/>
      <c r="J89" s="512">
        <v>6</v>
      </c>
      <c r="O89" s="519"/>
      <c r="P89" s="515"/>
      <c r="Q89" s="515"/>
      <c r="S89" s="519"/>
    </row>
    <row r="90" spans="3:21" ht="20.25" customHeight="1">
      <c r="C90" s="327"/>
      <c r="D90" s="513"/>
      <c r="E90" s="530"/>
      <c r="F90" s="513"/>
      <c r="G90" s="513"/>
      <c r="H90" s="587"/>
      <c r="I90" s="530"/>
      <c r="J90" s="519"/>
      <c r="O90" s="519"/>
      <c r="P90" s="515"/>
      <c r="Q90" s="515"/>
      <c r="S90" s="519"/>
    </row>
    <row r="91" spans="3:21" ht="20.25" customHeight="1">
      <c r="C91" s="327"/>
      <c r="D91" s="513" t="s">
        <v>268</v>
      </c>
      <c r="E91" s="530"/>
      <c r="F91" s="513" t="s">
        <v>149</v>
      </c>
      <c r="G91" s="513"/>
      <c r="H91" s="587"/>
      <c r="I91" s="530"/>
      <c r="J91" s="519"/>
      <c r="O91" s="519"/>
      <c r="P91" s="515"/>
      <c r="Q91" s="515"/>
      <c r="S91" s="519"/>
    </row>
    <row r="92" spans="3:21" ht="20.25" customHeight="1">
      <c r="C92" s="327"/>
      <c r="D92" s="374" t="s">
        <v>54</v>
      </c>
      <c r="E92" s="525"/>
      <c r="F92" s="374" t="s">
        <v>150</v>
      </c>
      <c r="G92" s="305"/>
      <c r="H92" s="564">
        <v>-153</v>
      </c>
      <c r="I92" s="530"/>
      <c r="J92" s="565">
        <v>-222</v>
      </c>
      <c r="O92" s="515"/>
      <c r="P92" s="515"/>
      <c r="Q92" s="515"/>
      <c r="S92" s="515"/>
    </row>
    <row r="93" spans="3:21" ht="20.25" customHeight="1">
      <c r="C93" s="327"/>
      <c r="D93" s="372" t="s">
        <v>55</v>
      </c>
      <c r="E93" s="525"/>
      <c r="F93" s="372" t="s">
        <v>151</v>
      </c>
      <c r="G93" s="305"/>
      <c r="H93" s="559">
        <v>-5</v>
      </c>
      <c r="I93" s="530"/>
      <c r="J93" s="560">
        <v>-16</v>
      </c>
      <c r="O93" s="515"/>
      <c r="P93" s="515"/>
      <c r="Q93" s="515"/>
      <c r="S93" s="515"/>
      <c r="T93" s="591"/>
      <c r="U93" s="591"/>
    </row>
    <row r="94" spans="3:21" ht="20.25" customHeight="1">
      <c r="C94" s="327"/>
      <c r="D94" s="372" t="s">
        <v>111</v>
      </c>
      <c r="E94" s="525"/>
      <c r="F94" s="372" t="s">
        <v>152</v>
      </c>
      <c r="G94" s="305"/>
      <c r="H94" s="889">
        <v>0</v>
      </c>
      <c r="I94" s="530"/>
      <c r="J94" s="560">
        <v>3</v>
      </c>
      <c r="O94" s="515"/>
      <c r="P94" s="515"/>
      <c r="Q94" s="515"/>
      <c r="S94" s="515"/>
    </row>
    <row r="95" spans="3:21" ht="20.25" customHeight="1">
      <c r="C95" s="327"/>
      <c r="D95" s="305"/>
      <c r="E95" s="525"/>
      <c r="F95" s="305"/>
      <c r="G95" s="513"/>
      <c r="H95" s="586">
        <v>-158</v>
      </c>
      <c r="I95" s="530"/>
      <c r="J95" s="518">
        <v>-235</v>
      </c>
      <c r="O95" s="515"/>
      <c r="P95" s="515"/>
      <c r="Q95" s="515"/>
      <c r="S95" s="515"/>
    </row>
    <row r="96" spans="3:21" ht="20.25" customHeight="1">
      <c r="C96" s="327"/>
      <c r="D96" s="305"/>
      <c r="E96" s="525"/>
      <c r="F96" s="305"/>
      <c r="G96" s="305"/>
      <c r="H96" s="563"/>
      <c r="I96" s="530"/>
      <c r="J96" s="515"/>
      <c r="O96" s="515"/>
      <c r="P96" s="515"/>
      <c r="Q96" s="515"/>
      <c r="S96" s="515"/>
    </row>
    <row r="97" spans="3:19" ht="20.25" customHeight="1">
      <c r="C97" s="327"/>
      <c r="D97" s="370" t="s">
        <v>56</v>
      </c>
      <c r="E97" s="525"/>
      <c r="F97" s="370" t="s">
        <v>153</v>
      </c>
      <c r="G97" s="332"/>
      <c r="H97" s="558">
        <v>-194</v>
      </c>
      <c r="I97" s="530"/>
      <c r="J97" s="585">
        <v>-229</v>
      </c>
      <c r="O97" s="518"/>
      <c r="P97" s="518"/>
      <c r="Q97" s="518"/>
      <c r="S97" s="518"/>
    </row>
    <row r="98" spans="3:19" ht="20.25" customHeight="1">
      <c r="C98" s="327"/>
      <c r="D98" s="332"/>
      <c r="E98" s="525"/>
      <c r="F98" s="332"/>
      <c r="G98" s="332"/>
      <c r="H98" s="563"/>
      <c r="I98" s="530"/>
      <c r="J98" s="515"/>
      <c r="O98" s="515"/>
      <c r="P98" s="515"/>
      <c r="Q98" s="515"/>
      <c r="S98" s="515"/>
    </row>
    <row r="99" spans="3:19" ht="20.25" customHeight="1">
      <c r="C99" s="327"/>
      <c r="D99" s="370" t="s">
        <v>57</v>
      </c>
      <c r="E99" s="525"/>
      <c r="F99" s="370" t="s">
        <v>154</v>
      </c>
      <c r="G99" s="332"/>
      <c r="H99" s="558">
        <v>452</v>
      </c>
      <c r="I99" s="530"/>
      <c r="J99" s="585">
        <v>334</v>
      </c>
      <c r="O99" s="518"/>
      <c r="P99" s="518"/>
      <c r="Q99" s="518"/>
      <c r="S99" s="518"/>
    </row>
    <row r="100" spans="3:19" ht="20.25" customHeight="1">
      <c r="C100" s="327"/>
      <c r="D100" s="335"/>
      <c r="E100" s="525"/>
      <c r="F100" s="335"/>
      <c r="G100" s="335"/>
      <c r="H100" s="563"/>
      <c r="I100" s="530"/>
      <c r="J100" s="515"/>
      <c r="O100" s="515"/>
      <c r="P100" s="515"/>
      <c r="Q100" s="515"/>
      <c r="S100" s="515"/>
    </row>
    <row r="101" spans="3:19" ht="20.25" customHeight="1">
      <c r="C101" s="327"/>
      <c r="D101" s="332" t="s">
        <v>269</v>
      </c>
      <c r="E101" s="525"/>
      <c r="F101" s="332" t="s">
        <v>139</v>
      </c>
      <c r="G101" s="510"/>
      <c r="H101" s="563"/>
      <c r="I101" s="530"/>
      <c r="J101" s="515"/>
      <c r="O101" s="515"/>
      <c r="P101" s="515"/>
      <c r="Q101" s="515"/>
      <c r="S101" s="515"/>
    </row>
    <row r="102" spans="3:19" ht="20.25" customHeight="1">
      <c r="C102" s="327"/>
      <c r="D102" s="888" t="s">
        <v>187</v>
      </c>
      <c r="E102" s="525"/>
      <c r="F102" s="888" t="s">
        <v>140</v>
      </c>
      <c r="G102" s="516"/>
      <c r="H102" s="588">
        <v>452</v>
      </c>
      <c r="I102" s="530"/>
      <c r="J102" s="589">
        <v>333</v>
      </c>
      <c r="O102" s="519"/>
      <c r="P102" s="519"/>
      <c r="Q102" s="519"/>
      <c r="S102" s="519"/>
    </row>
    <row r="103" spans="3:19" ht="20.25" customHeight="1">
      <c r="C103" s="327"/>
      <c r="D103" s="534" t="s">
        <v>63</v>
      </c>
      <c r="E103" s="525"/>
      <c r="F103" s="534" t="s">
        <v>126</v>
      </c>
      <c r="G103" s="502"/>
      <c r="H103" s="889">
        <v>0</v>
      </c>
      <c r="I103" s="530"/>
      <c r="J103" s="560">
        <v>1</v>
      </c>
      <c r="O103" s="515"/>
      <c r="P103" s="519"/>
      <c r="Q103" s="519"/>
      <c r="S103" s="515"/>
    </row>
    <row r="104" spans="3:19" ht="20.25" customHeight="1">
      <c r="C104" s="327"/>
      <c r="D104" s="373" t="s">
        <v>57</v>
      </c>
      <c r="E104" s="525"/>
      <c r="F104" s="373" t="s">
        <v>154</v>
      </c>
      <c r="G104" s="332"/>
      <c r="H104" s="539">
        <v>452</v>
      </c>
      <c r="I104" s="530"/>
      <c r="J104" s="540">
        <v>334</v>
      </c>
      <c r="O104" s="518"/>
      <c r="P104" s="518"/>
      <c r="Q104" s="518"/>
      <c r="S104" s="518"/>
    </row>
    <row r="105" spans="3:19" ht="20.25" customHeight="1">
      <c r="C105" s="327"/>
      <c r="D105" s="332"/>
      <c r="E105" s="525"/>
      <c r="F105" s="332"/>
      <c r="G105" s="332"/>
      <c r="H105" s="586"/>
      <c r="I105" s="530"/>
      <c r="J105" s="518"/>
      <c r="O105" s="518"/>
      <c r="P105" s="518"/>
      <c r="Q105" s="518"/>
      <c r="S105" s="518"/>
    </row>
    <row r="106" spans="3:19" ht="20.25" customHeight="1">
      <c r="C106" s="327"/>
      <c r="D106" s="332"/>
      <c r="E106" s="525"/>
      <c r="F106" s="332"/>
      <c r="G106" s="518"/>
      <c r="H106" s="518"/>
      <c r="I106" s="518"/>
      <c r="J106" s="518"/>
      <c r="O106" s="518"/>
      <c r="P106" s="518"/>
      <c r="Q106" s="518"/>
      <c r="S106" s="518"/>
    </row>
    <row r="107" spans="3:19" ht="20.25" customHeight="1">
      <c r="C107" s="327"/>
      <c r="D107" s="332"/>
      <c r="E107" s="525"/>
      <c r="F107" s="332"/>
      <c r="G107" s="332"/>
      <c r="H107" s="518"/>
      <c r="I107" s="530"/>
      <c r="J107" s="518"/>
      <c r="O107" s="518"/>
      <c r="P107" s="518"/>
      <c r="Q107" s="518"/>
      <c r="S107" s="518"/>
    </row>
    <row r="109" spans="3:19" ht="20.25" customHeight="1">
      <c r="C109" s="327"/>
      <c r="D109" s="443" t="s">
        <v>37</v>
      </c>
      <c r="E109" s="444"/>
      <c r="F109" s="443" t="s">
        <v>155</v>
      </c>
      <c r="G109" s="443"/>
      <c r="H109" s="444"/>
      <c r="I109" s="444"/>
      <c r="J109" s="443"/>
      <c r="K109" s="444"/>
      <c r="L109" s="818"/>
      <c r="M109" s="354"/>
      <c r="N109" s="503"/>
      <c r="O109" s="504"/>
      <c r="P109" s="318"/>
      <c r="Q109" s="358"/>
    </row>
    <row r="110" spans="3:19" ht="20.25" customHeight="1">
      <c r="C110" s="327"/>
      <c r="D110" s="507"/>
      <c r="E110" s="505"/>
      <c r="F110" s="507"/>
      <c r="G110" s="507"/>
      <c r="H110" s="505"/>
      <c r="I110" s="505"/>
      <c r="J110" s="507"/>
      <c r="K110" s="505"/>
      <c r="L110" s="317"/>
      <c r="M110" s="354"/>
      <c r="N110" s="503"/>
      <c r="O110" s="504"/>
      <c r="P110" s="318"/>
      <c r="Q110" s="358"/>
    </row>
    <row r="111" spans="3:19" ht="20.25" customHeight="1">
      <c r="C111" s="336"/>
      <c r="D111" s="319"/>
      <c r="F111" s="502"/>
      <c r="G111" s="502"/>
      <c r="H111" s="436"/>
      <c r="I111" s="422"/>
      <c r="O111" s="321"/>
      <c r="P111" s="322"/>
      <c r="Q111" s="322"/>
      <c r="S111" s="321"/>
    </row>
    <row r="112" spans="3:19" ht="20.25" customHeight="1">
      <c r="C112" s="323"/>
      <c r="D112" s="252" t="s">
        <v>0</v>
      </c>
      <c r="E112" s="316"/>
      <c r="F112" s="316" t="s">
        <v>118</v>
      </c>
      <c r="G112" s="316"/>
      <c r="H112" s="292">
        <v>2019</v>
      </c>
      <c r="J112" s="349">
        <v>2018</v>
      </c>
      <c r="O112" s="321"/>
      <c r="P112" s="322"/>
      <c r="S112" s="347"/>
    </row>
    <row r="113" spans="3:27" ht="20.25" customHeight="1" thickBot="1">
      <c r="C113" s="323"/>
      <c r="D113" s="300"/>
      <c r="E113" s="301"/>
      <c r="F113" s="300"/>
      <c r="G113" s="301"/>
      <c r="H113" s="302"/>
      <c r="I113" s="316"/>
      <c r="J113" s="300"/>
      <c r="O113" s="321"/>
      <c r="P113" s="322"/>
      <c r="S113" s="347"/>
    </row>
    <row r="114" spans="3:27" ht="20.25" customHeight="1">
      <c r="C114" s="327"/>
      <c r="D114" s="303"/>
      <c r="E114" s="303"/>
      <c r="F114" s="303"/>
      <c r="G114" s="303"/>
      <c r="H114" s="446"/>
      <c r="I114" s="316"/>
      <c r="J114" s="297"/>
      <c r="O114" s="321"/>
      <c r="P114" s="322"/>
      <c r="Q114" s="516"/>
      <c r="S114" s="592"/>
      <c r="Z114" s="541"/>
      <c r="AA114" s="542"/>
    </row>
    <row r="115" spans="3:27" ht="20.25" customHeight="1">
      <c r="C115" s="324"/>
      <c r="D115" s="584" t="s">
        <v>20</v>
      </c>
      <c r="E115" s="497"/>
      <c r="F115" s="584" t="s">
        <v>138</v>
      </c>
      <c r="G115" s="513"/>
      <c r="H115" s="558">
        <v>646</v>
      </c>
      <c r="I115" s="530"/>
      <c r="J115" s="585">
        <v>563</v>
      </c>
      <c r="O115" s="518"/>
      <c r="P115" s="337"/>
      <c r="Q115" s="337"/>
      <c r="S115" s="518"/>
      <c r="Z115" s="541"/>
      <c r="AA115" s="542"/>
    </row>
    <row r="116" spans="3:27" ht="20.25" customHeight="1">
      <c r="C116" s="324"/>
      <c r="D116" s="517" t="s">
        <v>289</v>
      </c>
      <c r="E116" s="593"/>
      <c r="F116" s="517" t="s">
        <v>304</v>
      </c>
      <c r="G116" s="516"/>
      <c r="H116" s="455">
        <v>965</v>
      </c>
      <c r="I116" s="530"/>
      <c r="J116" s="535">
        <v>941</v>
      </c>
      <c r="O116" s="514"/>
      <c r="P116" s="338"/>
      <c r="Q116" s="338"/>
      <c r="S116" s="514"/>
      <c r="Z116" s="541"/>
      <c r="AA116" s="542"/>
    </row>
    <row r="117" spans="3:27" ht="20.25" customHeight="1">
      <c r="C117" s="327"/>
      <c r="D117" s="517" t="s">
        <v>290</v>
      </c>
      <c r="E117" s="594"/>
      <c r="F117" s="517" t="s">
        <v>305</v>
      </c>
      <c r="G117" s="516"/>
      <c r="H117" s="455">
        <v>-208</v>
      </c>
      <c r="I117" s="530"/>
      <c r="J117" s="535">
        <v>-225</v>
      </c>
      <c r="O117" s="514"/>
      <c r="P117" s="339"/>
      <c r="Q117" s="339"/>
      <c r="S117" s="514"/>
      <c r="Z117" s="502"/>
      <c r="AA117" s="502"/>
    </row>
    <row r="118" spans="3:27" ht="20.25" customHeight="1">
      <c r="C118" s="327"/>
      <c r="D118" s="517" t="s">
        <v>421</v>
      </c>
      <c r="E118" s="594"/>
      <c r="F118" s="517" t="s">
        <v>306</v>
      </c>
      <c r="G118" s="516"/>
      <c r="H118" s="455">
        <v>-319</v>
      </c>
      <c r="I118" s="530"/>
      <c r="J118" s="535">
        <v>-29</v>
      </c>
      <c r="O118" s="514"/>
      <c r="P118" s="340"/>
      <c r="Q118" s="340"/>
      <c r="S118" s="514"/>
      <c r="Y118" s="566"/>
    </row>
    <row r="119" spans="3:27" ht="20.25" customHeight="1">
      <c r="C119" s="327"/>
      <c r="D119" s="517" t="s">
        <v>291</v>
      </c>
      <c r="E119" s="594"/>
      <c r="F119" s="517" t="s">
        <v>307</v>
      </c>
      <c r="G119" s="516"/>
      <c r="H119" s="455">
        <v>-56</v>
      </c>
      <c r="I119" s="530"/>
      <c r="J119" s="535">
        <v>-45</v>
      </c>
      <c r="O119" s="514"/>
      <c r="P119" s="514"/>
      <c r="Q119" s="514"/>
      <c r="S119" s="514"/>
    </row>
    <row r="120" spans="3:27" ht="20.25" customHeight="1">
      <c r="C120" s="327"/>
      <c r="D120" s="517" t="s">
        <v>292</v>
      </c>
      <c r="E120" s="594"/>
      <c r="F120" s="517" t="s">
        <v>308</v>
      </c>
      <c r="G120" s="516"/>
      <c r="H120" s="455">
        <v>-42</v>
      </c>
      <c r="I120" s="530"/>
      <c r="J120" s="535">
        <v>-123</v>
      </c>
      <c r="O120" s="514"/>
      <c r="P120" s="514"/>
      <c r="Q120" s="514"/>
      <c r="S120" s="514"/>
    </row>
    <row r="121" spans="3:27" ht="20.25" customHeight="1">
      <c r="C121" s="327"/>
      <c r="D121" s="546" t="s">
        <v>173</v>
      </c>
      <c r="E121" s="594"/>
      <c r="F121" s="546" t="s">
        <v>156</v>
      </c>
      <c r="G121" s="513"/>
      <c r="H121" s="381">
        <v>986</v>
      </c>
      <c r="I121" s="530"/>
      <c r="J121" s="376">
        <v>1082</v>
      </c>
      <c r="O121" s="341"/>
      <c r="P121" s="514"/>
      <c r="Q121" s="514"/>
      <c r="S121" s="341"/>
    </row>
    <row r="122" spans="3:27" ht="20.25" customHeight="1">
      <c r="C122" s="327"/>
      <c r="D122" s="517" t="s">
        <v>293</v>
      </c>
      <c r="E122" s="595"/>
      <c r="F122" s="517" t="s">
        <v>165</v>
      </c>
      <c r="G122" s="516"/>
      <c r="H122" s="382">
        <v>-786</v>
      </c>
      <c r="J122" s="377">
        <v>-575</v>
      </c>
      <c r="O122" s="342"/>
      <c r="P122" s="514"/>
      <c r="Q122" s="514"/>
      <c r="S122" s="342"/>
      <c r="Y122" s="343"/>
    </row>
    <row r="123" spans="3:27" ht="20.25" customHeight="1">
      <c r="C123" s="327"/>
      <c r="D123" s="517" t="s">
        <v>294</v>
      </c>
      <c r="E123" s="595"/>
      <c r="F123" s="517" t="s">
        <v>309</v>
      </c>
      <c r="G123" s="516"/>
      <c r="H123" s="382">
        <v>-24</v>
      </c>
      <c r="J123" s="377">
        <v>-28</v>
      </c>
      <c r="O123" s="342"/>
      <c r="P123" s="514"/>
      <c r="Q123" s="514"/>
      <c r="S123" s="342"/>
      <c r="Y123" s="343"/>
    </row>
    <row r="124" spans="3:27" ht="20.25" customHeight="1">
      <c r="C124" s="327"/>
      <c r="D124" s="517" t="s">
        <v>295</v>
      </c>
      <c r="E124" s="595"/>
      <c r="F124" s="517" t="s">
        <v>310</v>
      </c>
      <c r="G124" s="516"/>
      <c r="H124" s="382">
        <v>620</v>
      </c>
      <c r="J124" s="377">
        <v>-1</v>
      </c>
      <c r="O124" s="342"/>
      <c r="P124" s="514"/>
      <c r="Q124" s="514"/>
      <c r="S124" s="342"/>
      <c r="Y124" s="343"/>
    </row>
    <row r="125" spans="3:27" ht="20.25" customHeight="1">
      <c r="C125" s="327"/>
      <c r="D125" s="517" t="s">
        <v>296</v>
      </c>
      <c r="E125" s="594"/>
      <c r="F125" s="517" t="s">
        <v>311</v>
      </c>
      <c r="G125" s="516"/>
      <c r="H125" s="382">
        <v>-34</v>
      </c>
      <c r="J125" s="377">
        <v>-9</v>
      </c>
      <c r="O125" s="342"/>
      <c r="P125" s="514"/>
      <c r="Q125" s="514"/>
      <c r="S125" s="344"/>
      <c r="Y125" s="343"/>
    </row>
    <row r="126" spans="3:27" ht="20.25" customHeight="1">
      <c r="C126" s="327"/>
      <c r="D126" s="517" t="s">
        <v>297</v>
      </c>
      <c r="E126" s="594"/>
      <c r="F126" s="517"/>
      <c r="G126" s="516"/>
      <c r="H126" s="382">
        <v>-69</v>
      </c>
      <c r="J126" s="377">
        <v>-41</v>
      </c>
      <c r="O126" s="342"/>
      <c r="P126" s="514"/>
      <c r="Q126" s="514"/>
      <c r="S126" s="342"/>
      <c r="Y126" s="343"/>
    </row>
    <row r="127" spans="3:27" ht="20.25" customHeight="1">
      <c r="C127" s="327"/>
      <c r="D127" s="517" t="s">
        <v>298</v>
      </c>
      <c r="E127" s="594"/>
      <c r="F127" s="517" t="s">
        <v>312</v>
      </c>
      <c r="G127" s="516"/>
      <c r="H127" s="382">
        <v>8</v>
      </c>
      <c r="I127" s="530"/>
      <c r="J127" s="377">
        <v>2</v>
      </c>
      <c r="O127" s="342"/>
      <c r="P127" s="514"/>
      <c r="Q127" s="514"/>
      <c r="S127" s="342"/>
      <c r="Y127" s="343"/>
    </row>
    <row r="128" spans="3:27" ht="20.25" customHeight="1">
      <c r="C128" s="327"/>
      <c r="D128" s="584" t="s">
        <v>174</v>
      </c>
      <c r="E128" s="594"/>
      <c r="F128" s="584" t="s">
        <v>157</v>
      </c>
      <c r="G128" s="513"/>
      <c r="H128" s="384">
        <v>-285</v>
      </c>
      <c r="I128" s="530"/>
      <c r="J128" s="376">
        <v>-652</v>
      </c>
      <c r="O128" s="341"/>
      <c r="P128" s="514"/>
      <c r="Q128" s="514"/>
      <c r="S128" s="341"/>
      <c r="Y128" s="343"/>
    </row>
    <row r="129" spans="3:32" ht="20.25" customHeight="1">
      <c r="C129" s="327"/>
      <c r="D129" s="517" t="s">
        <v>299</v>
      </c>
      <c r="E129" s="594"/>
      <c r="F129" s="517" t="s">
        <v>313</v>
      </c>
      <c r="G129" s="516"/>
      <c r="H129" s="382">
        <v>-300</v>
      </c>
      <c r="I129" s="530"/>
      <c r="J129" s="377">
        <v>-340</v>
      </c>
      <c r="O129" s="342"/>
      <c r="S129" s="342"/>
      <c r="T129" s="514"/>
      <c r="U129" s="514"/>
    </row>
    <row r="130" spans="3:32" ht="20.25" customHeight="1">
      <c r="C130" s="327"/>
      <c r="D130" s="517" t="s">
        <v>396</v>
      </c>
      <c r="E130" s="594"/>
      <c r="F130" s="517" t="s">
        <v>314</v>
      </c>
      <c r="G130" s="516"/>
      <c r="H130" s="383">
        <v>-977</v>
      </c>
      <c r="I130" s="530"/>
      <c r="J130" s="831">
        <v>0</v>
      </c>
      <c r="O130" s="342"/>
      <c r="S130" s="342"/>
      <c r="T130" s="514"/>
      <c r="U130" s="514"/>
    </row>
    <row r="131" spans="3:32" ht="20.25" customHeight="1">
      <c r="C131" s="327"/>
      <c r="D131" s="596" t="s">
        <v>422</v>
      </c>
      <c r="E131" s="594"/>
      <c r="F131" s="517" t="s">
        <v>315</v>
      </c>
      <c r="G131" s="516"/>
      <c r="H131" s="382">
        <v>144</v>
      </c>
      <c r="I131" s="530"/>
      <c r="J131" s="535">
        <v>29</v>
      </c>
      <c r="O131" s="342"/>
      <c r="S131" s="342"/>
      <c r="T131" s="514"/>
      <c r="U131" s="514"/>
    </row>
    <row r="132" spans="3:32" ht="20.25" customHeight="1">
      <c r="C132" s="327"/>
      <c r="D132" s="596" t="s">
        <v>423</v>
      </c>
      <c r="E132" s="594"/>
      <c r="F132" s="517" t="s">
        <v>316</v>
      </c>
      <c r="G132" s="516"/>
      <c r="H132" s="382">
        <v>1242</v>
      </c>
      <c r="I132" s="530"/>
      <c r="J132" s="831">
        <v>0</v>
      </c>
      <c r="O132" s="342"/>
      <c r="S132" s="342"/>
      <c r="T132" s="514"/>
      <c r="U132" s="514"/>
    </row>
    <row r="133" spans="3:32" ht="20.25" customHeight="1">
      <c r="C133" s="327"/>
      <c r="D133" s="596" t="s">
        <v>300</v>
      </c>
      <c r="E133" s="594"/>
      <c r="F133" s="517" t="s">
        <v>317</v>
      </c>
      <c r="G133" s="516"/>
      <c r="H133" s="382">
        <v>-263</v>
      </c>
      <c r="I133" s="530"/>
      <c r="J133" s="890">
        <v>0</v>
      </c>
      <c r="O133" s="342"/>
      <c r="S133" s="342"/>
      <c r="T133" s="514"/>
      <c r="U133" s="514"/>
    </row>
    <row r="134" spans="3:32" ht="20.25" customHeight="1">
      <c r="C134" s="327"/>
      <c r="D134" s="596" t="s">
        <v>397</v>
      </c>
      <c r="E134" s="594"/>
      <c r="F134" s="517" t="s">
        <v>317</v>
      </c>
      <c r="G134" s="516"/>
      <c r="H134" s="382">
        <v>-198</v>
      </c>
      <c r="I134" s="530"/>
      <c r="J134" s="890">
        <v>0</v>
      </c>
      <c r="O134" s="342"/>
      <c r="S134" s="342"/>
      <c r="T134" s="514"/>
      <c r="U134" s="514"/>
    </row>
    <row r="135" spans="3:32" ht="20.25" customHeight="1">
      <c r="C135" s="327"/>
      <c r="D135" s="596" t="s">
        <v>330</v>
      </c>
      <c r="E135" s="594"/>
      <c r="F135" s="517" t="s">
        <v>318</v>
      </c>
      <c r="G135" s="516"/>
      <c r="H135" s="382">
        <v>-94</v>
      </c>
      <c r="I135" s="530"/>
      <c r="J135" s="535">
        <v>152</v>
      </c>
      <c r="O135" s="342"/>
      <c r="S135" s="342"/>
      <c r="T135" s="514"/>
      <c r="U135" s="514"/>
    </row>
    <row r="136" spans="3:32" ht="20.25" customHeight="1">
      <c r="C136" s="327"/>
      <c r="D136" s="596" t="s">
        <v>412</v>
      </c>
      <c r="E136" s="594"/>
      <c r="F136" s="517" t="s">
        <v>318</v>
      </c>
      <c r="G136" s="516"/>
      <c r="H136" s="382">
        <v>-33</v>
      </c>
      <c r="I136" s="530"/>
      <c r="J136" s="831">
        <v>0</v>
      </c>
      <c r="O136" s="342"/>
      <c r="S136" s="342"/>
      <c r="T136" s="514"/>
      <c r="U136" s="514"/>
    </row>
    <row r="137" spans="3:32" ht="20.25" customHeight="1">
      <c r="C137" s="327"/>
      <c r="D137" s="596" t="s">
        <v>301</v>
      </c>
      <c r="E137" s="594"/>
      <c r="F137" s="517" t="s">
        <v>319</v>
      </c>
      <c r="G137" s="516"/>
      <c r="H137" s="382">
        <v>60</v>
      </c>
      <c r="I137" s="530"/>
      <c r="J137" s="535">
        <v>29</v>
      </c>
      <c r="O137" s="342"/>
      <c r="S137" s="342"/>
      <c r="T137" s="514"/>
      <c r="U137" s="514"/>
      <c r="AC137" s="597"/>
    </row>
    <row r="138" spans="3:32" ht="20.25" customHeight="1">
      <c r="C138" s="327"/>
      <c r="D138" s="598" t="s">
        <v>411</v>
      </c>
      <c r="E138" s="594"/>
      <c r="F138" s="534" t="s">
        <v>320</v>
      </c>
      <c r="G138" s="502"/>
      <c r="H138" s="382">
        <v>1</v>
      </c>
      <c r="I138" s="530"/>
      <c r="J138" s="831">
        <v>0</v>
      </c>
      <c r="O138" s="342"/>
      <c r="S138" s="342"/>
      <c r="T138" s="514"/>
      <c r="U138" s="514"/>
    </row>
    <row r="139" spans="3:32" ht="20.25" customHeight="1">
      <c r="C139" s="327"/>
      <c r="D139" s="596" t="s">
        <v>302</v>
      </c>
      <c r="E139" s="594"/>
      <c r="F139" s="517" t="s">
        <v>321</v>
      </c>
      <c r="G139" s="516"/>
      <c r="H139" s="382">
        <v>-48</v>
      </c>
      <c r="I139" s="530"/>
      <c r="J139" s="535">
        <v>-77</v>
      </c>
      <c r="O139" s="342"/>
      <c r="S139" s="342"/>
      <c r="T139" s="514"/>
      <c r="U139" s="514"/>
    </row>
    <row r="140" spans="3:32" ht="20.25" customHeight="1">
      <c r="C140" s="327"/>
      <c r="D140" s="596" t="s">
        <v>424</v>
      </c>
      <c r="E140" s="594"/>
      <c r="F140" s="517" t="s">
        <v>322</v>
      </c>
      <c r="G140" s="516"/>
      <c r="H140" s="382">
        <v>-206</v>
      </c>
      <c r="I140" s="530"/>
      <c r="J140" s="377">
        <v>-206</v>
      </c>
      <c r="O140" s="342"/>
      <c r="S140" s="342"/>
      <c r="T140" s="345"/>
      <c r="U140" s="362"/>
    </row>
    <row r="141" spans="3:32" ht="20.25" customHeight="1">
      <c r="C141" s="327"/>
      <c r="D141" s="599" t="s">
        <v>425</v>
      </c>
      <c r="E141" s="594"/>
      <c r="F141" s="546" t="s">
        <v>158</v>
      </c>
      <c r="G141" s="513"/>
      <c r="H141" s="385">
        <v>-672</v>
      </c>
      <c r="I141" s="530"/>
      <c r="J141" s="379">
        <v>-413</v>
      </c>
      <c r="O141" s="331"/>
      <c r="S141" s="331"/>
      <c r="T141" s="345"/>
      <c r="U141" s="362"/>
    </row>
    <row r="142" spans="3:32" ht="20.25" customHeight="1">
      <c r="C142" s="327"/>
      <c r="D142" s="517" t="s">
        <v>303</v>
      </c>
      <c r="E142" s="594"/>
      <c r="F142" s="517" t="s">
        <v>323</v>
      </c>
      <c r="G142" s="516"/>
      <c r="H142" s="382">
        <v>-6</v>
      </c>
      <c r="I142" s="530"/>
      <c r="J142" s="378">
        <v>-14</v>
      </c>
      <c r="L142" s="345"/>
      <c r="O142" s="342"/>
      <c r="S142" s="342"/>
      <c r="U142" s="362"/>
    </row>
    <row r="143" spans="3:32" ht="20.25" customHeight="1">
      <c r="C143" s="327"/>
      <c r="D143" s="546" t="s">
        <v>426</v>
      </c>
      <c r="E143" s="594"/>
      <c r="F143" s="546" t="s">
        <v>159</v>
      </c>
      <c r="G143" s="513"/>
      <c r="H143" s="385">
        <v>23</v>
      </c>
      <c r="I143" s="530"/>
      <c r="J143" s="379">
        <v>3</v>
      </c>
      <c r="O143" s="331"/>
      <c r="P143" s="515"/>
      <c r="Q143" s="515"/>
      <c r="S143" s="331"/>
    </row>
    <row r="144" spans="3:32" ht="20.25" customHeight="1">
      <c r="C144" s="327"/>
      <c r="D144" s="517" t="s">
        <v>253</v>
      </c>
      <c r="E144" s="594"/>
      <c r="F144" s="517" t="s">
        <v>160</v>
      </c>
      <c r="G144" s="516"/>
      <c r="H144" s="386">
        <v>482</v>
      </c>
      <c r="I144" s="530"/>
      <c r="J144" s="380">
        <v>479</v>
      </c>
      <c r="O144" s="334"/>
      <c r="P144" s="515"/>
      <c r="Q144" s="515"/>
      <c r="S144" s="334"/>
      <c r="Z144" s="600"/>
      <c r="AA144" s="597"/>
      <c r="AB144" s="597"/>
      <c r="AD144" s="597"/>
      <c r="AE144" s="600"/>
      <c r="AF144" s="601"/>
    </row>
    <row r="145" spans="3:35" ht="20.25" customHeight="1">
      <c r="C145" s="327"/>
      <c r="D145" s="546" t="s">
        <v>254</v>
      </c>
      <c r="E145" s="594"/>
      <c r="F145" s="546" t="s">
        <v>161</v>
      </c>
      <c r="G145" s="513"/>
      <c r="H145" s="385">
        <v>505</v>
      </c>
      <c r="I145" s="547"/>
      <c r="J145" s="379">
        <v>482</v>
      </c>
      <c r="K145" s="510"/>
      <c r="L145" s="566"/>
      <c r="M145" s="510"/>
      <c r="O145" s="331"/>
      <c r="P145" s="346"/>
      <c r="Q145" s="359"/>
      <c r="S145" s="331"/>
      <c r="T145" s="346"/>
      <c r="U145" s="359"/>
      <c r="Y145" s="343"/>
      <c r="Z145" s="317"/>
      <c r="AA145" s="317"/>
      <c r="AB145" s="317"/>
      <c r="AC145" s="504"/>
      <c r="AD145" s="318"/>
      <c r="AE145" s="358"/>
      <c r="AF145" s="422"/>
    </row>
    <row r="146" spans="3:35" ht="20.25" customHeight="1">
      <c r="C146" s="327"/>
      <c r="D146" s="517" t="s">
        <v>193</v>
      </c>
      <c r="E146" s="547"/>
      <c r="F146" s="517" t="s">
        <v>196</v>
      </c>
      <c r="G146" s="516"/>
      <c r="H146" s="825">
        <v>0</v>
      </c>
      <c r="I146" s="547"/>
      <c r="J146" s="377">
        <v>-21</v>
      </c>
      <c r="K146" s="510"/>
      <c r="L146" s="566"/>
      <c r="M146" s="510"/>
      <c r="O146" s="342"/>
      <c r="S146" s="342"/>
      <c r="Y146" s="343"/>
      <c r="Z146" s="317"/>
      <c r="AA146" s="317"/>
      <c r="AB146" s="317"/>
      <c r="AC146" s="504"/>
      <c r="AD146" s="318"/>
      <c r="AE146" s="358"/>
      <c r="AF146" s="422"/>
    </row>
    <row r="147" spans="3:35" ht="20.25" customHeight="1">
      <c r="C147" s="327"/>
      <c r="D147" s="546" t="s">
        <v>194</v>
      </c>
      <c r="E147" s="547"/>
      <c r="F147" s="546" t="s">
        <v>195</v>
      </c>
      <c r="G147" s="513"/>
      <c r="H147" s="384">
        <v>505</v>
      </c>
      <c r="I147" s="547"/>
      <c r="J147" s="376">
        <v>461</v>
      </c>
      <c r="K147" s="510"/>
      <c r="L147" s="566"/>
      <c r="M147" s="510"/>
      <c r="O147" s="341"/>
      <c r="P147" s="346"/>
      <c r="Q147" s="359"/>
      <c r="S147" s="341"/>
      <c r="Y147" s="343"/>
      <c r="Z147" s="317"/>
      <c r="AA147" s="317"/>
      <c r="AB147" s="317"/>
      <c r="AD147" s="597"/>
      <c r="AE147" s="600"/>
      <c r="AF147" s="601"/>
    </row>
    <row r="148" spans="3:35" ht="20.25" customHeight="1">
      <c r="C148" s="327"/>
      <c r="D148" s="516"/>
      <c r="E148" s="547"/>
      <c r="F148" s="516"/>
      <c r="G148" s="516"/>
      <c r="H148" s="387"/>
      <c r="I148" s="530"/>
      <c r="J148" s="334"/>
      <c r="O148" s="334"/>
      <c r="P148" s="515"/>
      <c r="Q148" s="515"/>
      <c r="S148" s="334"/>
      <c r="Y148" s="343"/>
      <c r="Z148" s="317"/>
      <c r="AA148" s="317"/>
      <c r="AB148" s="317"/>
      <c r="AD148" s="597"/>
      <c r="AE148" s="600"/>
      <c r="AF148" s="601"/>
    </row>
    <row r="149" spans="3:35" ht="20.25" customHeight="1">
      <c r="C149" s="327"/>
      <c r="D149" s="516"/>
      <c r="E149" s="547"/>
      <c r="F149" s="516"/>
      <c r="G149" s="516"/>
      <c r="H149" s="334"/>
      <c r="I149" s="334"/>
      <c r="J149" s="334"/>
      <c r="O149" s="334"/>
      <c r="P149" s="515"/>
      <c r="Q149" s="515"/>
      <c r="S149" s="334"/>
      <c r="Y149" s="343"/>
      <c r="Z149" s="600"/>
      <c r="AA149" s="597"/>
      <c r="AB149" s="597"/>
      <c r="AD149" s="597"/>
      <c r="AE149" s="600"/>
      <c r="AF149" s="601"/>
    </row>
    <row r="150" spans="3:35" ht="19.75" customHeight="1">
      <c r="C150" s="327"/>
      <c r="D150" s="867" t="s">
        <v>427</v>
      </c>
      <c r="E150" s="867"/>
      <c r="F150" s="867"/>
      <c r="G150" s="867"/>
      <c r="H150" s="867"/>
      <c r="I150" s="867"/>
      <c r="J150" s="867"/>
      <c r="K150" s="867"/>
      <c r="L150" s="867"/>
      <c r="M150" s="867"/>
      <c r="O150" s="334"/>
      <c r="P150" s="515"/>
      <c r="Q150" s="515"/>
      <c r="S150" s="334"/>
      <c r="Y150" s="343"/>
      <c r="Z150" s="600"/>
      <c r="AA150" s="597"/>
      <c r="AB150" s="597"/>
      <c r="AD150" s="597"/>
      <c r="AE150" s="600"/>
      <c r="AF150" s="601"/>
    </row>
    <row r="151" spans="3:35" ht="20.25" customHeight="1">
      <c r="C151" s="327"/>
      <c r="D151" s="516"/>
      <c r="E151" s="547"/>
      <c r="F151" s="516"/>
      <c r="G151" s="516"/>
      <c r="H151" s="334"/>
      <c r="I151" s="530"/>
      <c r="J151" s="334"/>
      <c r="O151" s="334"/>
      <c r="P151" s="515"/>
      <c r="Q151" s="515"/>
      <c r="S151" s="334"/>
      <c r="Y151" s="343"/>
    </row>
    <row r="152" spans="3:35" ht="19.75" customHeight="1"/>
    <row r="153" spans="3:35" s="368" customFormat="1" ht="19.75" customHeight="1">
      <c r="C153" s="369"/>
      <c r="D153" s="581" t="s">
        <v>28</v>
      </c>
      <c r="E153" s="580"/>
      <c r="F153" s="581" t="s">
        <v>162</v>
      </c>
      <c r="G153" s="581"/>
      <c r="H153" s="580"/>
      <c r="I153" s="580"/>
      <c r="J153" s="581"/>
      <c r="K153" s="580"/>
      <c r="L153" s="580"/>
      <c r="M153" s="580"/>
      <c r="N153" s="581"/>
      <c r="O153" s="580"/>
      <c r="P153" s="580"/>
      <c r="Q153" s="580"/>
      <c r="R153" s="581"/>
      <c r="S153" s="581"/>
      <c r="T153" s="581"/>
      <c r="U153" s="581"/>
      <c r="V153" s="581"/>
      <c r="W153" s="581"/>
      <c r="X153" s="581"/>
      <c r="Y153" s="819"/>
      <c r="Z153" s="819"/>
      <c r="AC153" s="369"/>
      <c r="AD153" s="369"/>
      <c r="AE153" s="369"/>
      <c r="AF153" s="369"/>
      <c r="AG153" s="369"/>
      <c r="AH153" s="369"/>
      <c r="AI153" s="369"/>
    </row>
    <row r="154" spans="3:35" ht="19.75" customHeight="1">
      <c r="C154" s="502"/>
      <c r="D154" s="602"/>
      <c r="F154" s="502"/>
      <c r="G154" s="502"/>
      <c r="H154" s="502"/>
      <c r="L154" s="502"/>
      <c r="P154" s="502"/>
      <c r="AE154" s="603"/>
    </row>
    <row r="155" spans="3:35" ht="19.75" customHeight="1">
      <c r="C155" s="502"/>
      <c r="D155" s="502"/>
      <c r="F155" s="502"/>
      <c r="G155" s="502"/>
      <c r="AE155" s="603"/>
    </row>
    <row r="156" spans="3:35" ht="19.75" customHeight="1">
      <c r="C156" s="502"/>
      <c r="D156" s="316"/>
      <c r="E156" s="316"/>
      <c r="F156" s="316"/>
      <c r="G156" s="316"/>
      <c r="H156" s="866" t="s">
        <v>179</v>
      </c>
      <c r="I156" s="866"/>
      <c r="J156" s="866"/>
      <c r="K156" s="866"/>
      <c r="L156" s="866"/>
      <c r="M156" s="866"/>
      <c r="N156" s="866"/>
      <c r="O156" s="866"/>
      <c r="P156" s="866"/>
      <c r="Q156" s="866"/>
      <c r="R156" s="866"/>
      <c r="S156" s="866"/>
      <c r="T156" s="866"/>
      <c r="AE156" s="603"/>
    </row>
    <row r="157" spans="3:35" ht="20.25" customHeight="1">
      <c r="C157" s="502"/>
      <c r="D157" s="316"/>
      <c r="E157" s="316"/>
      <c r="F157" s="316"/>
      <c r="G157" s="316"/>
      <c r="H157" s="864" t="s">
        <v>41</v>
      </c>
      <c r="I157" s="422"/>
      <c r="J157" s="864" t="s">
        <v>42</v>
      </c>
      <c r="K157" s="422"/>
      <c r="L157" s="864" t="s">
        <v>175</v>
      </c>
      <c r="M157" s="422"/>
      <c r="N157" s="864" t="s">
        <v>43</v>
      </c>
      <c r="O157" s="864"/>
      <c r="P157" s="864" t="s">
        <v>44</v>
      </c>
      <c r="Q157" s="864"/>
      <c r="R157" s="864" t="s">
        <v>45</v>
      </c>
      <c r="S157" s="864"/>
      <c r="T157" s="865" t="s">
        <v>29</v>
      </c>
      <c r="U157" s="427"/>
      <c r="V157" s="863" t="s">
        <v>63</v>
      </c>
      <c r="W157" s="348"/>
      <c r="X157" s="863" t="s">
        <v>17</v>
      </c>
      <c r="AE157" s="603"/>
    </row>
    <row r="158" spans="3:35" ht="20.25" customHeight="1">
      <c r="C158" s="604"/>
      <c r="D158" s="252" t="s">
        <v>0</v>
      </c>
      <c r="E158" s="316"/>
      <c r="F158" s="252" t="s">
        <v>118</v>
      </c>
      <c r="G158" s="316"/>
      <c r="H158" s="864"/>
      <c r="I158" s="352"/>
      <c r="J158" s="864"/>
      <c r="K158" s="353"/>
      <c r="L158" s="864"/>
      <c r="M158" s="348"/>
      <c r="N158" s="864"/>
      <c r="O158" s="864"/>
      <c r="P158" s="864"/>
      <c r="Q158" s="864"/>
      <c r="R158" s="864"/>
      <c r="S158" s="864"/>
      <c r="T158" s="865"/>
      <c r="U158" s="348"/>
      <c r="V158" s="863"/>
      <c r="W158" s="348"/>
      <c r="X158" s="863"/>
      <c r="AE158" s="603"/>
    </row>
    <row r="159" spans="3:35" ht="20.25" customHeight="1" thickBot="1">
      <c r="C159" s="604"/>
      <c r="D159" s="300"/>
      <c r="E159" s="316"/>
      <c r="F159" s="300"/>
      <c r="G159" s="316"/>
      <c r="H159" s="300"/>
      <c r="I159" s="352"/>
      <c r="J159" s="300"/>
      <c r="K159" s="353"/>
      <c r="L159" s="300"/>
      <c r="M159" s="348"/>
      <c r="N159" s="300"/>
      <c r="O159" s="357"/>
      <c r="P159" s="300"/>
      <c r="Q159" s="348"/>
      <c r="R159" s="300"/>
      <c r="S159" s="348"/>
      <c r="T159" s="302"/>
      <c r="U159" s="348"/>
      <c r="V159" s="300"/>
      <c r="W159" s="348"/>
      <c r="X159" s="300"/>
      <c r="AE159" s="603"/>
    </row>
    <row r="160" spans="3:35" ht="20.25" customHeight="1">
      <c r="C160" s="604"/>
      <c r="D160" s="303"/>
      <c r="E160" s="316"/>
      <c r="F160" s="303"/>
      <c r="G160" s="316"/>
      <c r="H160" s="297"/>
      <c r="I160" s="352"/>
      <c r="J160" s="297"/>
      <c r="K160" s="353"/>
      <c r="L160" s="297"/>
      <c r="M160" s="348"/>
      <c r="N160" s="297"/>
      <c r="O160" s="357"/>
      <c r="P160" s="297"/>
      <c r="Q160" s="348"/>
      <c r="R160" s="297"/>
      <c r="S160" s="348"/>
      <c r="T160" s="446"/>
      <c r="U160" s="348"/>
      <c r="V160" s="297"/>
      <c r="W160" s="348"/>
      <c r="X160" s="297"/>
      <c r="AE160" s="603"/>
    </row>
    <row r="161" spans="4:24" ht="20.25" customHeight="1">
      <c r="D161" s="605" t="s">
        <v>360</v>
      </c>
      <c r="F161" s="605" t="s">
        <v>233</v>
      </c>
      <c r="G161" s="510"/>
      <c r="H161" s="606">
        <v>74</v>
      </c>
      <c r="I161" s="512"/>
      <c r="J161" s="606">
        <v>3314</v>
      </c>
      <c r="K161" s="512"/>
      <c r="L161" s="606">
        <v>3139</v>
      </c>
      <c r="M161" s="512"/>
      <c r="N161" s="606">
        <v>3</v>
      </c>
      <c r="O161" s="512"/>
      <c r="P161" s="606">
        <v>-338</v>
      </c>
      <c r="Q161" s="512"/>
      <c r="R161" s="606">
        <v>-59</v>
      </c>
      <c r="S161" s="512"/>
      <c r="T161" s="607">
        <v>6133</v>
      </c>
      <c r="U161" s="512"/>
      <c r="V161" s="606">
        <v>48</v>
      </c>
      <c r="W161" s="512"/>
      <c r="X161" s="606">
        <v>6181</v>
      </c>
    </row>
    <row r="162" spans="4:24" ht="20.25" customHeight="1">
      <c r="D162" s="510"/>
      <c r="F162" s="510"/>
      <c r="G162" s="510"/>
      <c r="H162" s="608"/>
      <c r="I162" s="512"/>
      <c r="J162" s="608"/>
      <c r="K162" s="512"/>
      <c r="L162" s="608"/>
      <c r="M162" s="512"/>
      <c r="N162" s="608"/>
      <c r="O162" s="512"/>
      <c r="P162" s="608"/>
      <c r="Q162" s="512"/>
      <c r="R162" s="608"/>
      <c r="S162" s="512"/>
      <c r="T162" s="609"/>
      <c r="U162" s="512"/>
      <c r="V162" s="608"/>
      <c r="W162" s="512"/>
      <c r="X162" s="608"/>
    </row>
    <row r="163" spans="4:24" ht="20.25" customHeight="1">
      <c r="D163" s="610" t="s">
        <v>20</v>
      </c>
      <c r="F163" s="569" t="s">
        <v>234</v>
      </c>
      <c r="G163" s="502"/>
      <c r="H163" s="826">
        <v>0</v>
      </c>
      <c r="I163" s="827"/>
      <c r="J163" s="826">
        <v>0</v>
      </c>
      <c r="K163" s="515"/>
      <c r="L163" s="565">
        <v>559</v>
      </c>
      <c r="M163" s="515"/>
      <c r="N163" s="826">
        <v>0</v>
      </c>
      <c r="O163" s="827"/>
      <c r="P163" s="826">
        <v>0</v>
      </c>
      <c r="Q163" s="827"/>
      <c r="R163" s="826">
        <v>0</v>
      </c>
      <c r="S163" s="515"/>
      <c r="T163" s="611">
        <v>559</v>
      </c>
      <c r="U163" s="515"/>
      <c r="V163" s="565">
        <v>4</v>
      </c>
      <c r="W163" s="515"/>
      <c r="X163" s="565">
        <v>563</v>
      </c>
    </row>
    <row r="164" spans="4:24" ht="20.25" customHeight="1">
      <c r="D164" s="375" t="s">
        <v>74</v>
      </c>
      <c r="F164" s="534" t="s">
        <v>235</v>
      </c>
      <c r="G164" s="502"/>
      <c r="H164" s="828">
        <v>0</v>
      </c>
      <c r="I164" s="827"/>
      <c r="J164" s="828">
        <v>0</v>
      </c>
      <c r="K164" s="515"/>
      <c r="L164" s="560">
        <v>6</v>
      </c>
      <c r="M164" s="515"/>
      <c r="N164" s="560">
        <v>-14</v>
      </c>
      <c r="O164" s="515"/>
      <c r="P164" s="560">
        <v>-218</v>
      </c>
      <c r="Q164" s="515"/>
      <c r="R164" s="828">
        <v>0</v>
      </c>
      <c r="S164" s="515"/>
      <c r="T164" s="612">
        <v>-226</v>
      </c>
      <c r="U164" s="515"/>
      <c r="V164" s="560">
        <v>-3</v>
      </c>
      <c r="W164" s="515"/>
      <c r="X164" s="560">
        <v>-229</v>
      </c>
    </row>
    <row r="165" spans="4:24" ht="20.25" customHeight="1">
      <c r="D165" s="538" t="s">
        <v>57</v>
      </c>
      <c r="E165" s="510"/>
      <c r="F165" s="538" t="s">
        <v>236</v>
      </c>
      <c r="G165" s="510"/>
      <c r="H165" s="829">
        <v>0</v>
      </c>
      <c r="I165" s="830"/>
      <c r="J165" s="829">
        <v>0</v>
      </c>
      <c r="K165" s="518"/>
      <c r="L165" s="540">
        <v>565</v>
      </c>
      <c r="M165" s="518"/>
      <c r="N165" s="540">
        <v>-14</v>
      </c>
      <c r="O165" s="518"/>
      <c r="P165" s="540">
        <v>-218</v>
      </c>
      <c r="Q165" s="518"/>
      <c r="R165" s="829">
        <v>0</v>
      </c>
      <c r="S165" s="518"/>
      <c r="T165" s="613">
        <v>333</v>
      </c>
      <c r="U165" s="518"/>
      <c r="V165" s="540">
        <v>1</v>
      </c>
      <c r="W165" s="518"/>
      <c r="X165" s="540">
        <v>334</v>
      </c>
    </row>
    <row r="166" spans="4:24" ht="20.25" customHeight="1">
      <c r="D166" s="375" t="s">
        <v>46</v>
      </c>
      <c r="F166" s="375" t="s">
        <v>163</v>
      </c>
      <c r="G166" s="502"/>
      <c r="H166" s="828">
        <v>0</v>
      </c>
      <c r="I166" s="827"/>
      <c r="J166" s="828">
        <v>0</v>
      </c>
      <c r="K166" s="515"/>
      <c r="L166" s="560">
        <v>-205</v>
      </c>
      <c r="M166" s="515"/>
      <c r="N166" s="828">
        <v>0</v>
      </c>
      <c r="O166" s="827"/>
      <c r="P166" s="828">
        <v>0</v>
      </c>
      <c r="Q166" s="515"/>
      <c r="R166" s="828">
        <v>0</v>
      </c>
      <c r="S166" s="515"/>
      <c r="T166" s="612">
        <v>-205</v>
      </c>
      <c r="U166" s="515"/>
      <c r="V166" s="560">
        <v>-1</v>
      </c>
      <c r="W166" s="515"/>
      <c r="X166" s="560">
        <v>-206</v>
      </c>
    </row>
    <row r="167" spans="4:24" ht="20.25" customHeight="1">
      <c r="D167" s="375" t="s">
        <v>48</v>
      </c>
      <c r="F167" s="375" t="s">
        <v>164</v>
      </c>
      <c r="G167" s="502"/>
      <c r="H167" s="831">
        <v>0</v>
      </c>
      <c r="I167" s="832"/>
      <c r="J167" s="831">
        <v>0</v>
      </c>
      <c r="K167" s="514"/>
      <c r="L167" s="535">
        <v>34</v>
      </c>
      <c r="M167" s="514"/>
      <c r="N167" s="831">
        <v>0</v>
      </c>
      <c r="O167" s="832"/>
      <c r="P167" s="831">
        <v>0</v>
      </c>
      <c r="Q167" s="514"/>
      <c r="R167" s="831">
        <v>0</v>
      </c>
      <c r="S167" s="514"/>
      <c r="T167" s="612">
        <v>34</v>
      </c>
      <c r="U167" s="515"/>
      <c r="V167" s="831">
        <v>0</v>
      </c>
      <c r="W167" s="515"/>
      <c r="X167" s="535">
        <v>34</v>
      </c>
    </row>
    <row r="168" spans="4:24" ht="20.25" customHeight="1">
      <c r="D168" s="375" t="s">
        <v>181</v>
      </c>
      <c r="F168" s="375" t="s">
        <v>182</v>
      </c>
      <c r="G168" s="502"/>
      <c r="H168" s="831">
        <v>0</v>
      </c>
      <c r="I168" s="832"/>
      <c r="J168" s="831">
        <v>0</v>
      </c>
      <c r="K168" s="514"/>
      <c r="L168" s="535">
        <v>-65</v>
      </c>
      <c r="M168" s="514"/>
      <c r="N168" s="831">
        <v>0</v>
      </c>
      <c r="O168" s="832"/>
      <c r="P168" s="831">
        <v>0</v>
      </c>
      <c r="Q168" s="514"/>
      <c r="R168" s="535">
        <v>-12</v>
      </c>
      <c r="S168" s="514"/>
      <c r="T168" s="612">
        <v>-77</v>
      </c>
      <c r="U168" s="515"/>
      <c r="V168" s="831">
        <v>0</v>
      </c>
      <c r="W168" s="515"/>
      <c r="X168" s="535">
        <v>-77</v>
      </c>
    </row>
    <row r="169" spans="4:24" ht="20.25" customHeight="1">
      <c r="D169" s="375" t="s">
        <v>188</v>
      </c>
      <c r="F169" s="375"/>
      <c r="H169" s="828">
        <v>0</v>
      </c>
      <c r="I169" s="827"/>
      <c r="J169" s="828">
        <v>0</v>
      </c>
      <c r="K169" s="515"/>
      <c r="L169" s="828">
        <v>0</v>
      </c>
      <c r="M169" s="515"/>
      <c r="N169" s="828">
        <v>0</v>
      </c>
      <c r="O169" s="827"/>
      <c r="P169" s="828">
        <v>0</v>
      </c>
      <c r="Q169" s="515"/>
      <c r="R169" s="828">
        <v>0</v>
      </c>
      <c r="S169" s="827"/>
      <c r="T169" s="833">
        <v>0</v>
      </c>
      <c r="U169" s="515"/>
      <c r="V169" s="560">
        <v>24</v>
      </c>
      <c r="W169" s="515"/>
      <c r="X169" s="560">
        <v>24</v>
      </c>
    </row>
    <row r="170" spans="4:24" ht="20.25" customHeight="1">
      <c r="D170" s="605" t="s">
        <v>335</v>
      </c>
      <c r="E170" s="510"/>
      <c r="F170" s="605" t="s">
        <v>237</v>
      </c>
      <c r="G170" s="566"/>
      <c r="H170" s="606">
        <v>74</v>
      </c>
      <c r="I170" s="512"/>
      <c r="J170" s="606">
        <v>3314</v>
      </c>
      <c r="K170" s="512"/>
      <c r="L170" s="606">
        <v>3468</v>
      </c>
      <c r="M170" s="512"/>
      <c r="N170" s="606">
        <v>-11</v>
      </c>
      <c r="O170" s="512"/>
      <c r="P170" s="606">
        <v>-556</v>
      </c>
      <c r="Q170" s="512"/>
      <c r="R170" s="606">
        <v>-71</v>
      </c>
      <c r="S170" s="512"/>
      <c r="T170" s="607">
        <v>6218</v>
      </c>
      <c r="U170" s="512"/>
      <c r="V170" s="606">
        <v>72</v>
      </c>
      <c r="W170" s="512"/>
      <c r="X170" s="606">
        <v>6290</v>
      </c>
    </row>
    <row r="171" spans="4:24" ht="20.25" customHeight="1">
      <c r="D171" s="510"/>
      <c r="E171" s="510"/>
      <c r="F171" s="510"/>
      <c r="G171" s="566"/>
      <c r="H171" s="614"/>
      <c r="I171" s="615"/>
      <c r="J171" s="614"/>
      <c r="K171" s="615"/>
      <c r="L171" s="614"/>
      <c r="M171" s="615"/>
      <c r="N171" s="614"/>
      <c r="O171" s="615"/>
      <c r="P171" s="614"/>
      <c r="Q171" s="615"/>
      <c r="R171" s="614"/>
      <c r="S171" s="512"/>
      <c r="T171" s="616"/>
      <c r="U171" s="512"/>
      <c r="V171" s="608"/>
      <c r="W171" s="512"/>
      <c r="X171" s="608"/>
    </row>
    <row r="172" spans="4:24" ht="20.25" customHeight="1">
      <c r="D172" s="569" t="s">
        <v>20</v>
      </c>
      <c r="F172" s="569" t="s">
        <v>138</v>
      </c>
      <c r="G172" s="502"/>
      <c r="H172" s="834">
        <v>0</v>
      </c>
      <c r="I172" s="835"/>
      <c r="J172" s="834">
        <v>0</v>
      </c>
      <c r="K172" s="618"/>
      <c r="L172" s="617">
        <v>645</v>
      </c>
      <c r="M172" s="618"/>
      <c r="N172" s="834">
        <v>0</v>
      </c>
      <c r="O172" s="835"/>
      <c r="P172" s="834">
        <v>0</v>
      </c>
      <c r="Q172" s="835"/>
      <c r="R172" s="834">
        <v>0</v>
      </c>
      <c r="S172" s="515"/>
      <c r="T172" s="619">
        <v>645</v>
      </c>
      <c r="U172" s="515"/>
      <c r="V172" s="617">
        <v>1</v>
      </c>
      <c r="W172" s="618"/>
      <c r="X172" s="617">
        <v>646</v>
      </c>
    </row>
    <row r="173" spans="4:24" ht="20.25" customHeight="1">
      <c r="D173" s="375" t="s">
        <v>74</v>
      </c>
      <c r="F173" s="375" t="s">
        <v>153</v>
      </c>
      <c r="G173" s="502"/>
      <c r="H173" s="836">
        <v>0</v>
      </c>
      <c r="I173" s="835"/>
      <c r="J173" s="836">
        <v>0</v>
      </c>
      <c r="K173" s="618"/>
      <c r="L173" s="620">
        <v>-36</v>
      </c>
      <c r="M173" s="618"/>
      <c r="N173" s="620">
        <v>-6</v>
      </c>
      <c r="O173" s="618"/>
      <c r="P173" s="620">
        <v>-151</v>
      </c>
      <c r="Q173" s="618"/>
      <c r="R173" s="836">
        <v>0</v>
      </c>
      <c r="S173" s="515"/>
      <c r="T173" s="619">
        <v>-193</v>
      </c>
      <c r="U173" s="515"/>
      <c r="V173" s="620">
        <v>-1</v>
      </c>
      <c r="W173" s="618"/>
      <c r="X173" s="620">
        <v>-194</v>
      </c>
    </row>
    <row r="174" spans="4:24" ht="20.25" customHeight="1">
      <c r="D174" s="538" t="s">
        <v>57</v>
      </c>
      <c r="E174" s="510"/>
      <c r="F174" s="538" t="s">
        <v>154</v>
      </c>
      <c r="G174" s="510"/>
      <c r="H174" s="837">
        <v>0</v>
      </c>
      <c r="I174" s="838"/>
      <c r="J174" s="837">
        <v>0</v>
      </c>
      <c r="K174" s="622"/>
      <c r="L174" s="621">
        <v>609</v>
      </c>
      <c r="M174" s="622"/>
      <c r="N174" s="621">
        <v>-6</v>
      </c>
      <c r="O174" s="622"/>
      <c r="P174" s="621">
        <v>-151</v>
      </c>
      <c r="Q174" s="622"/>
      <c r="R174" s="837">
        <v>0</v>
      </c>
      <c r="S174" s="518"/>
      <c r="T174" s="623">
        <v>452</v>
      </c>
      <c r="U174" s="518"/>
      <c r="V174" s="837">
        <v>0</v>
      </c>
      <c r="W174" s="622"/>
      <c r="X174" s="621">
        <v>452</v>
      </c>
    </row>
    <row r="175" spans="4:24" ht="20.25" customHeight="1">
      <c r="D175" s="598" t="s">
        <v>428</v>
      </c>
      <c r="F175" s="375" t="s">
        <v>189</v>
      </c>
      <c r="G175" s="502"/>
      <c r="H175" s="836">
        <v>0</v>
      </c>
      <c r="I175" s="835"/>
      <c r="J175" s="836">
        <v>0</v>
      </c>
      <c r="K175" s="618"/>
      <c r="L175" s="836">
        <v>0</v>
      </c>
      <c r="M175" s="618"/>
      <c r="N175" s="836">
        <v>0</v>
      </c>
      <c r="O175" s="835"/>
      <c r="P175" s="836">
        <v>0</v>
      </c>
      <c r="Q175" s="618"/>
      <c r="R175" s="836">
        <v>0</v>
      </c>
      <c r="S175" s="515"/>
      <c r="T175" s="891">
        <v>0</v>
      </c>
      <c r="U175" s="515"/>
      <c r="V175" s="620">
        <v>1</v>
      </c>
      <c r="W175" s="618"/>
      <c r="X175" s="620">
        <v>1</v>
      </c>
    </row>
    <row r="176" spans="4:24" ht="20.25" customHeight="1">
      <c r="D176" s="375" t="s">
        <v>46</v>
      </c>
      <c r="F176" s="375" t="s">
        <v>163</v>
      </c>
      <c r="G176" s="502"/>
      <c r="H176" s="836">
        <v>0</v>
      </c>
      <c r="I176" s="835"/>
      <c r="J176" s="836">
        <v>0</v>
      </c>
      <c r="K176" s="618"/>
      <c r="L176" s="620">
        <v>-204</v>
      </c>
      <c r="M176" s="618"/>
      <c r="N176" s="836">
        <v>0</v>
      </c>
      <c r="O176" s="835"/>
      <c r="P176" s="836">
        <v>0</v>
      </c>
      <c r="Q176" s="618"/>
      <c r="R176" s="836">
        <v>0</v>
      </c>
      <c r="S176" s="515"/>
      <c r="T176" s="624">
        <v>-204</v>
      </c>
      <c r="U176" s="515"/>
      <c r="V176" s="620">
        <v>-2</v>
      </c>
      <c r="W176" s="618"/>
      <c r="X176" s="620">
        <v>-206</v>
      </c>
    </row>
    <row r="177" spans="4:24" ht="20.25" customHeight="1">
      <c r="D177" s="375" t="s">
        <v>48</v>
      </c>
      <c r="F177" s="375" t="s">
        <v>164</v>
      </c>
      <c r="G177" s="502"/>
      <c r="H177" s="836">
        <v>0</v>
      </c>
      <c r="I177" s="835"/>
      <c r="J177" s="836">
        <v>0</v>
      </c>
      <c r="K177" s="618"/>
      <c r="L177" s="620">
        <v>76</v>
      </c>
      <c r="M177" s="618"/>
      <c r="N177" s="836">
        <v>0</v>
      </c>
      <c r="O177" s="835"/>
      <c r="P177" s="836">
        <v>0</v>
      </c>
      <c r="Q177" s="618"/>
      <c r="R177" s="836">
        <v>0</v>
      </c>
      <c r="S177" s="515"/>
      <c r="T177" s="624">
        <v>76</v>
      </c>
      <c r="U177" s="515"/>
      <c r="V177" s="836">
        <v>0</v>
      </c>
      <c r="W177" s="618"/>
      <c r="X177" s="620">
        <v>76</v>
      </c>
    </row>
    <row r="178" spans="4:24" ht="20.25" customHeight="1">
      <c r="D178" s="375" t="s">
        <v>181</v>
      </c>
      <c r="F178" s="375" t="s">
        <v>182</v>
      </c>
      <c r="G178" s="502"/>
      <c r="H178" s="836">
        <v>0</v>
      </c>
      <c r="I178" s="835"/>
      <c r="J178" s="836">
        <v>0</v>
      </c>
      <c r="K178" s="618"/>
      <c r="L178" s="620">
        <v>-68</v>
      </c>
      <c r="M178" s="618"/>
      <c r="N178" s="836">
        <v>0</v>
      </c>
      <c r="O178" s="835"/>
      <c r="P178" s="836">
        <v>0</v>
      </c>
      <c r="Q178" s="618"/>
      <c r="R178" s="620">
        <v>20</v>
      </c>
      <c r="S178" s="515"/>
      <c r="T178" s="624">
        <v>-48</v>
      </c>
      <c r="U178" s="515"/>
      <c r="V178" s="836">
        <v>0</v>
      </c>
      <c r="W178" s="618"/>
      <c r="X178" s="620">
        <v>-48</v>
      </c>
    </row>
    <row r="179" spans="4:24" ht="20.25" customHeight="1">
      <c r="D179" s="538" t="s">
        <v>450</v>
      </c>
      <c r="E179" s="510"/>
      <c r="F179" s="538" t="s">
        <v>451</v>
      </c>
      <c r="G179" s="510"/>
      <c r="H179" s="625">
        <v>74</v>
      </c>
      <c r="I179" s="615"/>
      <c r="J179" s="625">
        <v>3314</v>
      </c>
      <c r="K179" s="615"/>
      <c r="L179" s="625">
        <v>3881</v>
      </c>
      <c r="M179" s="615"/>
      <c r="N179" s="625">
        <v>-17</v>
      </c>
      <c r="O179" s="615"/>
      <c r="P179" s="625">
        <v>-707</v>
      </c>
      <c r="Q179" s="615"/>
      <c r="R179" s="625">
        <v>-51</v>
      </c>
      <c r="S179" s="512"/>
      <c r="T179" s="626">
        <v>6494</v>
      </c>
      <c r="U179" s="512"/>
      <c r="V179" s="625">
        <v>71</v>
      </c>
      <c r="W179" s="615"/>
      <c r="X179" s="625">
        <v>6565</v>
      </c>
    </row>
    <row r="180" spans="4:24" ht="20.25" customHeight="1">
      <c r="D180" s="502"/>
      <c r="T180" s="436"/>
    </row>
    <row r="181" spans="4:24" ht="20.25" customHeight="1">
      <c r="P181" s="502"/>
    </row>
  </sheetData>
  <mergeCells count="16">
    <mergeCell ref="H156:T156"/>
    <mergeCell ref="V157:V158"/>
    <mergeCell ref="D150:M150"/>
    <mergeCell ref="D32:L32"/>
    <mergeCell ref="D73:L73"/>
    <mergeCell ref="X157:X158"/>
    <mergeCell ref="H157:H158"/>
    <mergeCell ref="J157:J158"/>
    <mergeCell ref="L157:L158"/>
    <mergeCell ref="N157:N158"/>
    <mergeCell ref="P157:P158"/>
    <mergeCell ref="R157:R158"/>
    <mergeCell ref="T157:T158"/>
    <mergeCell ref="O157:O158"/>
    <mergeCell ref="Q157:Q158"/>
    <mergeCell ref="S157:S158"/>
  </mergeCells>
  <phoneticPr fontId="0" type="noConversion"/>
  <pageMargins left="0.47" right="0" top="0.3" bottom="0" header="0.24" footer="0"/>
  <pageSetup paperSize="9" scale="50" fitToHeight="0" orientation="portrait" horizontalDpi="300" r:id="rId1"/>
  <headerFooter alignWithMargins="0">
    <oddFooter>&amp;L&amp;12BS, &amp;D   LGC, &amp;T&amp;R&amp;"Arial,Fett"&amp;12&amp;P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LONZA Group</vt:lpstr>
      <vt:lpstr>LONZA Group_old</vt:lpstr>
      <vt:lpstr>Pharma_old</vt:lpstr>
      <vt:lpstr>Pharma &amp; Biotech Core</vt:lpstr>
      <vt:lpstr>Specialty Ingredients Core</vt:lpstr>
      <vt:lpstr>Specialty Ingredients_old</vt:lpstr>
      <vt:lpstr>Discontinued Operations</vt:lpstr>
      <vt:lpstr>Corporate</vt:lpstr>
      <vt:lpstr>BS_P&amp;L_CF</vt:lpstr>
      <vt:lpstr>Notes</vt:lpstr>
      <vt:lpstr>CER Overview</vt:lpstr>
      <vt:lpstr>Supplementary Financial Inform</vt:lpstr>
      <vt:lpstr>'BS_P&amp;L_CF'!Print_Area</vt:lpstr>
      <vt:lpstr>'CER Overview'!Print_Area</vt:lpstr>
      <vt:lpstr>Corporate!Print_Area</vt:lpstr>
      <vt:lpstr>'Discontinued Operations'!Print_Area</vt:lpstr>
      <vt:lpstr>'LONZA Group'!Print_Area</vt:lpstr>
      <vt:lpstr>'LONZA Group_old'!Print_Area</vt:lpstr>
      <vt:lpstr>Notes!Print_Area</vt:lpstr>
      <vt:lpstr>'Pharma &amp; Biotech Core'!Print_Area</vt:lpstr>
      <vt:lpstr>Pharma_old!Print_Area</vt:lpstr>
      <vt:lpstr>'Specialty Ingredients Core'!Print_Area</vt:lpstr>
      <vt:lpstr>'Specialty Ingredients_old'!Print_Area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Alusuisse-Lonza Holding AG</dc:creator>
  <cp:lastModifiedBy>Hristozova Kristiyana - Basel</cp:lastModifiedBy>
  <cp:lastPrinted>2019-11-26T10:15:55Z</cp:lastPrinted>
  <dcterms:created xsi:type="dcterms:W3CDTF">2000-03-03T13:02:33Z</dcterms:created>
  <dcterms:modified xsi:type="dcterms:W3CDTF">2020-01-20T23:33:13Z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